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/>
  </bookViews>
  <sheets>
    <sheet name="Additional data" sheetId="6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3" i="6" l="1"/>
  <c r="X26" i="6" l="1"/>
  <c r="Y26" i="6"/>
  <c r="Z26" i="6"/>
  <c r="AA26" i="6"/>
  <c r="AB26" i="6"/>
  <c r="AC26" i="6"/>
  <c r="AD26" i="6"/>
  <c r="AE26" i="6"/>
  <c r="AF26" i="6"/>
  <c r="AG26" i="6"/>
  <c r="W32" i="6"/>
  <c r="V32" i="6"/>
  <c r="U32" i="6"/>
  <c r="T32" i="6"/>
  <c r="S32" i="6"/>
  <c r="R32" i="6"/>
  <c r="Q32" i="6"/>
  <c r="P32" i="6"/>
  <c r="O32" i="6"/>
  <c r="N32" i="6"/>
  <c r="M32" i="6"/>
  <c r="L32" i="6"/>
  <c r="K32" i="6"/>
  <c r="J32" i="6"/>
  <c r="I32" i="6"/>
  <c r="H32" i="6"/>
  <c r="G32" i="6"/>
  <c r="F32" i="6"/>
  <c r="E32" i="6"/>
  <c r="D32" i="6"/>
  <c r="C32" i="6"/>
  <c r="W26" i="6"/>
  <c r="V26" i="6"/>
  <c r="U26" i="6"/>
  <c r="T26" i="6"/>
  <c r="S26" i="6"/>
  <c r="R26" i="6"/>
  <c r="Q26" i="6"/>
  <c r="P26" i="6"/>
  <c r="O26" i="6"/>
  <c r="N26" i="6"/>
  <c r="M26" i="6"/>
  <c r="L26" i="6"/>
  <c r="K26" i="6"/>
  <c r="J26" i="6"/>
  <c r="I26" i="6"/>
  <c r="H26" i="6"/>
  <c r="G26" i="6"/>
  <c r="F26" i="6"/>
  <c r="E26" i="6"/>
  <c r="D26" i="6"/>
  <c r="C26" i="6"/>
  <c r="W19" i="6"/>
  <c r="V19" i="6"/>
  <c r="U19" i="6"/>
  <c r="T19" i="6"/>
  <c r="S19" i="6"/>
  <c r="R19" i="6"/>
  <c r="Q19" i="6"/>
  <c r="P19" i="6"/>
  <c r="O19" i="6"/>
  <c r="N19" i="6"/>
  <c r="M19" i="6"/>
  <c r="L19" i="6"/>
  <c r="K19" i="6"/>
  <c r="J19" i="6"/>
  <c r="I19" i="6"/>
  <c r="H19" i="6"/>
  <c r="G19" i="6"/>
  <c r="F19" i="6"/>
  <c r="E19" i="6"/>
  <c r="D19" i="6"/>
  <c r="C19" i="6"/>
  <c r="AG12" i="6"/>
  <c r="AH12" i="6" s="1"/>
  <c r="AF12" i="6"/>
  <c r="AE12" i="6"/>
  <c r="AD12" i="6"/>
  <c r="AC12" i="6"/>
  <c r="AB12" i="6"/>
  <c r="AA12" i="6"/>
  <c r="Z12" i="6"/>
  <c r="Y12" i="6"/>
  <c r="X12" i="6"/>
  <c r="W12" i="6"/>
  <c r="V12" i="6"/>
  <c r="U12" i="6"/>
  <c r="T12" i="6"/>
  <c r="S12" i="6"/>
  <c r="R12" i="6"/>
  <c r="Q12" i="6"/>
  <c r="P12" i="6"/>
  <c r="O12" i="6"/>
  <c r="N12" i="6"/>
  <c r="M12" i="6"/>
  <c r="L12" i="6"/>
  <c r="K12" i="6"/>
  <c r="J12" i="6"/>
  <c r="I12" i="6"/>
  <c r="H12" i="6"/>
  <c r="G12" i="6"/>
  <c r="F12" i="6"/>
  <c r="E12" i="6"/>
  <c r="D12" i="6"/>
  <c r="C12" i="6"/>
  <c r="AH7" i="6"/>
  <c r="AG7" i="6"/>
  <c r="AF7" i="6"/>
  <c r="AE7" i="6"/>
  <c r="AD7" i="6"/>
  <c r="AC7" i="6"/>
  <c r="AB7" i="6"/>
  <c r="AA7" i="6"/>
  <c r="Z7" i="6"/>
  <c r="Y7" i="6"/>
  <c r="X7" i="6"/>
  <c r="W7" i="6"/>
  <c r="V7" i="6"/>
  <c r="U7" i="6"/>
  <c r="T7" i="6"/>
  <c r="S7" i="6"/>
  <c r="R7" i="6"/>
  <c r="Q7" i="6"/>
  <c r="P7" i="6"/>
  <c r="O7" i="6"/>
  <c r="N7" i="6"/>
  <c r="M7" i="6"/>
  <c r="L7" i="6"/>
  <c r="K7" i="6"/>
  <c r="J7" i="6"/>
  <c r="C7" i="6"/>
  <c r="I7" i="6"/>
  <c r="H7" i="6"/>
  <c r="G7" i="6"/>
  <c r="F7" i="6"/>
  <c r="E7" i="6"/>
  <c r="D7" i="6"/>
  <c r="C17" i="6" l="1"/>
  <c r="AH63" i="6"/>
  <c r="AG63" i="6"/>
  <c r="AF63" i="6"/>
  <c r="AE63" i="6"/>
  <c r="AD63" i="6"/>
  <c r="AC63" i="6"/>
  <c r="AB63" i="6"/>
  <c r="AA63" i="6"/>
  <c r="Z63" i="6"/>
  <c r="Y63" i="6"/>
  <c r="X63" i="6"/>
  <c r="W63" i="6"/>
  <c r="V63" i="6"/>
  <c r="U63" i="6"/>
  <c r="T63" i="6"/>
  <c r="S63" i="6"/>
  <c r="R63" i="6"/>
  <c r="Q63" i="6"/>
  <c r="P63" i="6"/>
  <c r="O63" i="6"/>
  <c r="N63" i="6"/>
  <c r="M63" i="6"/>
  <c r="L63" i="6"/>
  <c r="K63" i="6"/>
  <c r="J63" i="6"/>
  <c r="I63" i="6"/>
  <c r="H63" i="6"/>
  <c r="G63" i="6"/>
  <c r="F63" i="6"/>
  <c r="E63" i="6"/>
  <c r="D63" i="6"/>
  <c r="AH17" i="6" l="1"/>
  <c r="AG17" i="6"/>
  <c r="AF17" i="6"/>
  <c r="AE17" i="6"/>
  <c r="AD17" i="6"/>
  <c r="AC17" i="6"/>
  <c r="AB17" i="6"/>
  <c r="AA17" i="6"/>
  <c r="Z17" i="6"/>
  <c r="Y17" i="6"/>
  <c r="X17" i="6"/>
  <c r="W17" i="6"/>
  <c r="V17" i="6"/>
  <c r="U17" i="6"/>
  <c r="T17" i="6"/>
  <c r="S17" i="6"/>
  <c r="R17" i="6"/>
  <c r="Q17" i="6"/>
  <c r="P17" i="6"/>
  <c r="O17" i="6"/>
  <c r="N17" i="6"/>
  <c r="M17" i="6"/>
  <c r="L17" i="6"/>
  <c r="K17" i="6"/>
  <c r="J17" i="6"/>
  <c r="I17" i="6"/>
  <c r="H17" i="6"/>
  <c r="G17" i="6"/>
  <c r="F17" i="6"/>
  <c r="E17" i="6"/>
  <c r="D17" i="6"/>
  <c r="AH32" i="6" l="1"/>
  <c r="AH26" i="6"/>
  <c r="AH19" i="6"/>
  <c r="AG19" i="6"/>
  <c r="AF19" i="6"/>
  <c r="AE19" i="6"/>
  <c r="AD19" i="6"/>
  <c r="AC19" i="6"/>
  <c r="AB19" i="6"/>
  <c r="AA19" i="6"/>
  <c r="Z19" i="6"/>
  <c r="Y19" i="6"/>
  <c r="X19" i="6"/>
  <c r="I38" i="6" l="1"/>
  <c r="I47" i="6"/>
  <c r="I49" i="6" s="1"/>
  <c r="Y38" i="6"/>
  <c r="Y47" i="6"/>
  <c r="Y49" i="6" s="1"/>
  <c r="AG38" i="6"/>
  <c r="AG47" i="6"/>
  <c r="AG49" i="6" s="1"/>
  <c r="Q38" i="6"/>
  <c r="Q47" i="6"/>
  <c r="Q49" i="6" s="1"/>
  <c r="K38" i="6"/>
  <c r="K47" i="6"/>
  <c r="K49" i="6" s="1"/>
  <c r="Z38" i="6"/>
  <c r="Z47" i="6"/>
  <c r="Z49" i="6" s="1"/>
  <c r="AA38" i="6"/>
  <c r="AA47" i="6"/>
  <c r="AA49" i="6" s="1"/>
  <c r="AB38" i="6"/>
  <c r="AB47" i="6"/>
  <c r="AB49" i="6" s="1"/>
  <c r="J38" i="6"/>
  <c r="J47" i="6"/>
  <c r="J49" i="6" s="1"/>
  <c r="C38" i="6"/>
  <c r="C47" i="6"/>
  <c r="C49" i="6" s="1"/>
  <c r="D38" i="6"/>
  <c r="D47" i="6"/>
  <c r="D49" i="6" s="1"/>
  <c r="E38" i="6"/>
  <c r="E47" i="6"/>
  <c r="E49" i="6" s="1"/>
  <c r="M38" i="6"/>
  <c r="M47" i="6"/>
  <c r="M49" i="6" s="1"/>
  <c r="U38" i="6"/>
  <c r="U47" i="6"/>
  <c r="U49" i="6" s="1"/>
  <c r="AC38" i="6"/>
  <c r="AC47" i="6"/>
  <c r="AC49" i="6" s="1"/>
  <c r="AH38" i="6"/>
  <c r="AH47" i="6"/>
  <c r="AH49" i="6" s="1"/>
  <c r="T38" i="6"/>
  <c r="T47" i="6"/>
  <c r="T49" i="6" s="1"/>
  <c r="F38" i="6"/>
  <c r="F47" i="6"/>
  <c r="F49" i="6" s="1"/>
  <c r="N38" i="6"/>
  <c r="N47" i="6"/>
  <c r="N49" i="6" s="1"/>
  <c r="V38" i="6"/>
  <c r="V47" i="6"/>
  <c r="V49" i="6" s="1"/>
  <c r="AD38" i="6"/>
  <c r="AD47" i="6"/>
  <c r="AD49" i="6" s="1"/>
  <c r="R38" i="6"/>
  <c r="R47" i="6"/>
  <c r="R49" i="6" s="1"/>
  <c r="L38" i="6"/>
  <c r="L47" i="6"/>
  <c r="L49" i="6" s="1"/>
  <c r="G38" i="6"/>
  <c r="G47" i="6"/>
  <c r="G49" i="6" s="1"/>
  <c r="O38" i="6"/>
  <c r="O47" i="6"/>
  <c r="O49" i="6" s="1"/>
  <c r="W38" i="6"/>
  <c r="W47" i="6"/>
  <c r="W49" i="6" s="1"/>
  <c r="AE38" i="6"/>
  <c r="AE47" i="6"/>
  <c r="AE49" i="6" s="1"/>
  <c r="S38" i="6"/>
  <c r="S47" i="6"/>
  <c r="S49" i="6" s="1"/>
  <c r="H38" i="6"/>
  <c r="H47" i="6"/>
  <c r="H49" i="6" s="1"/>
  <c r="P38" i="6"/>
  <c r="P47" i="6"/>
  <c r="P49" i="6" s="1"/>
  <c r="X38" i="6"/>
  <c r="X47" i="6"/>
  <c r="X49" i="6" s="1"/>
  <c r="AF38" i="6"/>
  <c r="AF47" i="6"/>
  <c r="AF49" i="6" s="1"/>
</calcChain>
</file>

<file path=xl/sharedStrings.xml><?xml version="1.0" encoding="utf-8"?>
<sst xmlns="http://schemas.openxmlformats.org/spreadsheetml/2006/main" count="67" uniqueCount="60">
  <si>
    <t>1a</t>
  </si>
  <si>
    <t>2a</t>
  </si>
  <si>
    <t>2c</t>
  </si>
  <si>
    <t>2b</t>
  </si>
  <si>
    <t>3a</t>
  </si>
  <si>
    <t>[% of tot. sewage gas prod.]</t>
  </si>
  <si>
    <t>2d</t>
  </si>
  <si>
    <t>2e</t>
  </si>
  <si>
    <t>4a</t>
  </si>
  <si>
    <t>Nitrogen removal on WWTP</t>
  </si>
  <si>
    <t>[%]</t>
  </si>
  <si>
    <t>Unaccounted sewage gas in statistics of Federal Office for Energy</t>
  </si>
  <si>
    <t>expert judgement; Siegrist and Luck 2018</t>
  </si>
  <si>
    <t>2f</t>
  </si>
  <si>
    <t>1b</t>
  </si>
  <si>
    <t>2g</t>
  </si>
  <si>
    <t>4d</t>
  </si>
  <si>
    <t>Uncertainty of 1a (+/-)</t>
  </si>
  <si>
    <r>
      <t>[kg N</t>
    </r>
    <r>
      <rPr>
        <vertAlign val="sub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O-N / kg N</t>
    </r>
    <r>
      <rPr>
        <vertAlign val="subscript"/>
        <sz val="10"/>
        <color theme="1"/>
        <rFont val="Arial"/>
        <family val="2"/>
      </rPr>
      <t>INFLEUNT</t>
    </r>
    <r>
      <rPr>
        <sz val="10"/>
        <color theme="1"/>
        <rFont val="Arial"/>
        <family val="2"/>
      </rPr>
      <t>]</t>
    </r>
  </si>
  <si>
    <t>-</t>
  </si>
  <si>
    <t>EF N2O WWTP</t>
  </si>
  <si>
    <t>Share of C removal plants</t>
  </si>
  <si>
    <t>EF of C removal plants</t>
  </si>
  <si>
    <t>Share of nitrifying plants</t>
  </si>
  <si>
    <t>EF of nitrifying plants</t>
  </si>
  <si>
    <t>Share of denitrifying plants</t>
  </si>
  <si>
    <t>EF of denitrifying plants</t>
  </si>
  <si>
    <t>Uncertainty of 2b(+/-)</t>
  </si>
  <si>
    <t>Uncertainty of 2d(+/-)</t>
  </si>
  <si>
    <t>Uncertainty of 2f+/-)</t>
  </si>
  <si>
    <t>Uncertainty of 2g(+/-)</t>
  </si>
  <si>
    <t>Uncertainty of total nitrogen load (+/-)</t>
  </si>
  <si>
    <t>Nitrogen load</t>
  </si>
  <si>
    <t>EF N2O from WWTP</t>
  </si>
  <si>
    <t>Uncertainty of direct emissions</t>
  </si>
  <si>
    <t>Total N2O emissions</t>
  </si>
  <si>
    <t>EF CH4 WWTP</t>
  </si>
  <si>
    <t>EF sewer system + wastewater</t>
  </si>
  <si>
    <t>Uncertainty of 4a (+/-)</t>
  </si>
  <si>
    <t>1c</t>
  </si>
  <si>
    <t>1d</t>
  </si>
  <si>
    <t>1e</t>
  </si>
  <si>
    <t>Uncertainty of 1c (+/-)</t>
  </si>
  <si>
    <t>2h</t>
  </si>
  <si>
    <t>2i</t>
  </si>
  <si>
    <t>2j</t>
  </si>
  <si>
    <t>2k</t>
  </si>
  <si>
    <t>5a</t>
  </si>
  <si>
    <t>5b</t>
  </si>
  <si>
    <t>Uncertainty of 4b (+/-)</t>
  </si>
  <si>
    <t>6a</t>
  </si>
  <si>
    <t>[kg CH4/kg COD]</t>
  </si>
  <si>
    <t>Calculated according to report</t>
  </si>
  <si>
    <t>Nitrogen per person (kgN/y)</t>
  </si>
  <si>
    <t>[kgN/inhab./y]</t>
  </si>
  <si>
    <t>Total CH4 emissions</t>
  </si>
  <si>
    <t xml:space="preserve">EF sewer system </t>
  </si>
  <si>
    <t>Additional data to accompany the 2021 report</t>
  </si>
  <si>
    <t>Elaboration of a data basis on greenhouse gas emissions from wastewater management - Final report N2OklimARA</t>
  </si>
  <si>
    <t xml:space="preserve">by: Wenzel Gruber, Adriano Joss, Manuel Luck, Thomas Kupper, Tobias Bührer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</si>
</sst>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 * #,##0.00_ ;_ * \-#,##0.00_ ;_ * &quot;-&quot;??_ ;_ @_ "/>
    <numFmt numFmtId="164" formatCode="0.0%"/>
    <numFmt numFmtId="165" formatCode="_ * #,##0.0000_ ;_ * \-#,##0.0000_ ;_ * &quot;-&quot;??_ ;_ @_ "/>
    <numFmt numFmtId="166" formatCode="0.000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vertAlign val="subscript"/>
      <sz val="10"/>
      <color theme="1"/>
      <name val="Arial"/>
      <family val="2"/>
    </font>
    <font>
      <sz val="9"/>
      <color rgb="FF000000"/>
      <name val="Arial"/>
      <family val="2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" fillId="0" borderId="0"/>
  </cellStyleXfs>
  <cellXfs count="99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2" xfId="0" applyFont="1" applyBorder="1"/>
    <xf numFmtId="0" fontId="5" fillId="0" borderId="5" xfId="0" applyFont="1" applyBorder="1"/>
    <xf numFmtId="0" fontId="3" fillId="0" borderId="5" xfId="0" applyFont="1" applyBorder="1"/>
    <xf numFmtId="0" fontId="3" fillId="0" borderId="0" xfId="0" applyFont="1" applyBorder="1"/>
    <xf numFmtId="0" fontId="3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/>
    <xf numFmtId="164" fontId="3" fillId="0" borderId="0" xfId="2" applyNumberFormat="1" applyFont="1" applyBorder="1"/>
    <xf numFmtId="9" fontId="3" fillId="0" borderId="0" xfId="2" applyFont="1" applyBorder="1"/>
    <xf numFmtId="9" fontId="3" fillId="0" borderId="1" xfId="2" applyFont="1" applyBorder="1"/>
    <xf numFmtId="164" fontId="3" fillId="0" borderId="0" xfId="2" applyNumberFormat="1" applyFont="1" applyFill="1" applyBorder="1" applyAlignment="1" applyProtection="1"/>
    <xf numFmtId="10" fontId="3" fillId="0" borderId="0" xfId="2" applyNumberFormat="1" applyFont="1" applyFill="1" applyBorder="1" applyAlignment="1" applyProtection="1"/>
    <xf numFmtId="164" fontId="3" fillId="0" borderId="1" xfId="2" applyNumberFormat="1" applyFont="1" applyFill="1" applyBorder="1" applyAlignment="1" applyProtection="1"/>
    <xf numFmtId="164" fontId="3" fillId="0" borderId="0" xfId="0" applyNumberFormat="1" applyFont="1" applyBorder="1" applyAlignment="1">
      <alignment horizontal="right"/>
    </xf>
    <xf numFmtId="0" fontId="5" fillId="0" borderId="7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2" borderId="11" xfId="0" applyFont="1" applyFill="1" applyBorder="1" applyAlignment="1">
      <alignment vertical="center"/>
    </xf>
    <xf numFmtId="0" fontId="3" fillId="2" borderId="12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vertical="center"/>
    </xf>
    <xf numFmtId="0" fontId="3" fillId="2" borderId="6" xfId="0" applyFont="1" applyFill="1" applyBorder="1" applyAlignment="1">
      <alignment vertical="center"/>
    </xf>
    <xf numFmtId="0" fontId="3" fillId="0" borderId="5" xfId="0" applyFont="1" applyFill="1" applyBorder="1"/>
    <xf numFmtId="0" fontId="6" fillId="0" borderId="5" xfId="0" applyFont="1" applyFill="1" applyBorder="1" applyAlignment="1">
      <alignment wrapText="1"/>
    </xf>
    <xf numFmtId="0" fontId="5" fillId="0" borderId="5" xfId="0" applyFont="1" applyFill="1" applyBorder="1"/>
    <xf numFmtId="0" fontId="6" fillId="0" borderId="5" xfId="0" applyFont="1" applyFill="1" applyBorder="1"/>
    <xf numFmtId="0" fontId="3" fillId="2" borderId="14" xfId="0" applyFont="1" applyFill="1" applyBorder="1" applyAlignment="1">
      <alignment vertical="center"/>
    </xf>
    <xf numFmtId="164" fontId="3" fillId="0" borderId="2" xfId="2" applyNumberFormat="1" applyFont="1" applyBorder="1"/>
    <xf numFmtId="0" fontId="3" fillId="2" borderId="15" xfId="0" applyFont="1" applyFill="1" applyBorder="1" applyAlignment="1">
      <alignment horizontal="center" vertical="center"/>
    </xf>
    <xf numFmtId="9" fontId="3" fillId="0" borderId="2" xfId="2" applyFont="1" applyBorder="1"/>
    <xf numFmtId="0" fontId="3" fillId="0" borderId="2" xfId="0" applyNumberFormat="1" applyFont="1" applyFill="1" applyBorder="1" applyAlignment="1" applyProtection="1"/>
    <xf numFmtId="10" fontId="3" fillId="0" borderId="2" xfId="2" applyNumberFormat="1" applyFont="1" applyFill="1" applyBorder="1" applyAlignment="1" applyProtection="1"/>
    <xf numFmtId="164" fontId="3" fillId="0" borderId="2" xfId="2" applyNumberFormat="1" applyFont="1" applyFill="1" applyBorder="1" applyAlignment="1" applyProtection="1"/>
    <xf numFmtId="0" fontId="3" fillId="2" borderId="17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vertical="center"/>
    </xf>
    <xf numFmtId="9" fontId="3" fillId="0" borderId="5" xfId="2" applyFont="1" applyBorder="1"/>
    <xf numFmtId="0" fontId="3" fillId="0" borderId="5" xfId="0" applyNumberFormat="1" applyFont="1" applyFill="1" applyBorder="1" applyAlignment="1" applyProtection="1"/>
    <xf numFmtId="10" fontId="3" fillId="0" borderId="5" xfId="2" applyNumberFormat="1" applyFont="1" applyFill="1" applyBorder="1" applyAlignment="1" applyProtection="1"/>
    <xf numFmtId="164" fontId="3" fillId="0" borderId="5" xfId="2" applyNumberFormat="1" applyFont="1" applyFill="1" applyBorder="1" applyAlignment="1" applyProtection="1"/>
    <xf numFmtId="164" fontId="3" fillId="0" borderId="5" xfId="2" applyNumberFormat="1" applyFont="1" applyBorder="1"/>
    <xf numFmtId="0" fontId="6" fillId="0" borderId="0" xfId="0" applyFont="1" applyFill="1" applyBorder="1"/>
    <xf numFmtId="0" fontId="3" fillId="0" borderId="0" xfId="0" applyFont="1" applyFill="1" applyBorder="1"/>
    <xf numFmtId="0" fontId="6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wrapText="1"/>
    </xf>
    <xf numFmtId="165" fontId="3" fillId="0" borderId="1" xfId="1" applyNumberFormat="1" applyFont="1" applyFill="1" applyBorder="1" applyAlignment="1" applyProtection="1"/>
    <xf numFmtId="165" fontId="3" fillId="0" borderId="0" xfId="1" applyNumberFormat="1" applyFont="1" applyFill="1" applyBorder="1" applyAlignment="1" applyProtection="1"/>
    <xf numFmtId="165" fontId="3" fillId="0" borderId="2" xfId="1" applyNumberFormat="1" applyFont="1" applyFill="1" applyBorder="1" applyAlignment="1" applyProtection="1"/>
    <xf numFmtId="165" fontId="3" fillId="0" borderId="5" xfId="1" applyNumberFormat="1" applyFont="1" applyFill="1" applyBorder="1" applyAlignment="1" applyProtection="1"/>
    <xf numFmtId="165" fontId="3" fillId="0" borderId="1" xfId="1" applyNumberFormat="1" applyFont="1" applyFill="1" applyBorder="1"/>
    <xf numFmtId="165" fontId="3" fillId="0" borderId="0" xfId="1" applyNumberFormat="1" applyFont="1" applyFill="1" applyBorder="1"/>
    <xf numFmtId="165" fontId="3" fillId="0" borderId="2" xfId="1" applyNumberFormat="1" applyFont="1" applyFill="1" applyBorder="1"/>
    <xf numFmtId="165" fontId="3" fillId="0" borderId="5" xfId="1" applyNumberFormat="1" applyFont="1" applyFill="1" applyBorder="1"/>
    <xf numFmtId="0" fontId="3" fillId="0" borderId="0" xfId="0" applyFont="1" applyBorder="1" applyAlignment="1"/>
    <xf numFmtId="9" fontId="3" fillId="0" borderId="0" xfId="2" applyFont="1" applyFill="1" applyBorder="1"/>
    <xf numFmtId="9" fontId="3" fillId="0" borderId="2" xfId="2" applyFont="1" applyFill="1" applyBorder="1"/>
    <xf numFmtId="9" fontId="3" fillId="0" borderId="5" xfId="2" applyFont="1" applyFill="1" applyBorder="1"/>
    <xf numFmtId="0" fontId="6" fillId="0" borderId="0" xfId="0" applyFont="1" applyFill="1" applyBorder="1" applyAlignment="1">
      <alignment vertical="top" wrapText="1"/>
    </xf>
    <xf numFmtId="9" fontId="3" fillId="0" borderId="0" xfId="2" applyFont="1" applyBorder="1" applyAlignment="1">
      <alignment horizontal="right"/>
    </xf>
    <xf numFmtId="164" fontId="3" fillId="0" borderId="19" xfId="0" applyNumberFormat="1" applyFont="1" applyBorder="1" applyAlignment="1">
      <alignment horizontal="right"/>
    </xf>
    <xf numFmtId="9" fontId="8" fillId="0" borderId="0" xfId="2" applyFont="1" applyAlignment="1">
      <alignment horizontal="center" vertical="center" readingOrder="1"/>
    </xf>
    <xf numFmtId="9" fontId="3" fillId="0" borderId="0" xfId="2" applyNumberFormat="1" applyFont="1" applyFill="1" applyBorder="1"/>
    <xf numFmtId="0" fontId="3" fillId="0" borderId="5" xfId="2" applyNumberFormat="1" applyFont="1" applyFill="1" applyBorder="1"/>
    <xf numFmtId="9" fontId="3" fillId="0" borderId="0" xfId="2" applyNumberFormat="1" applyFont="1" applyFill="1" applyBorder="1" applyAlignment="1" applyProtection="1"/>
    <xf numFmtId="9" fontId="3" fillId="0" borderId="2" xfId="2" applyNumberFormat="1" applyFont="1" applyFill="1" applyBorder="1" applyAlignment="1" applyProtection="1"/>
    <xf numFmtId="9" fontId="3" fillId="0" borderId="5" xfId="2" applyNumberFormat="1" applyFont="1" applyFill="1" applyBorder="1" applyAlignment="1" applyProtection="1"/>
    <xf numFmtId="0" fontId="5" fillId="0" borderId="20" xfId="0" applyFont="1" applyBorder="1" applyAlignment="1">
      <alignment horizontal="center"/>
    </xf>
    <xf numFmtId="0" fontId="3" fillId="0" borderId="0" xfId="0" applyFont="1" applyFill="1" applyBorder="1" applyAlignment="1">
      <alignment horizontal="left" vertical="top" wrapText="1"/>
    </xf>
    <xf numFmtId="0" fontId="5" fillId="0" borderId="8" xfId="0" applyFont="1" applyBorder="1" applyAlignment="1">
      <alignment horizontal="center"/>
    </xf>
    <xf numFmtId="0" fontId="5" fillId="0" borderId="16" xfId="0" applyFont="1" applyFill="1" applyBorder="1" applyAlignment="1">
      <alignment wrapText="1"/>
    </xf>
    <xf numFmtId="9" fontId="3" fillId="0" borderId="10" xfId="2" applyFont="1" applyFill="1" applyBorder="1"/>
    <xf numFmtId="9" fontId="3" fillId="0" borderId="16" xfId="2" applyFont="1" applyFill="1" applyBorder="1"/>
    <xf numFmtId="9" fontId="3" fillId="0" borderId="9" xfId="2" applyFont="1" applyFill="1" applyBorder="1"/>
    <xf numFmtId="0" fontId="5" fillId="0" borderId="0" xfId="0" applyFont="1" applyBorder="1" applyAlignment="1">
      <alignment horizontal="center"/>
    </xf>
    <xf numFmtId="0" fontId="5" fillId="0" borderId="0" xfId="0" applyFont="1" applyFill="1" applyBorder="1" applyAlignment="1">
      <alignment wrapText="1"/>
    </xf>
    <xf numFmtId="0" fontId="5" fillId="0" borderId="21" xfId="0" applyFont="1" applyBorder="1" applyAlignment="1">
      <alignment horizontal="center"/>
    </xf>
    <xf numFmtId="0" fontId="5" fillId="0" borderId="22" xfId="0" applyFont="1" applyBorder="1"/>
    <xf numFmtId="9" fontId="3" fillId="0" borderId="3" xfId="2" applyNumberFormat="1" applyFont="1" applyFill="1" applyBorder="1"/>
    <xf numFmtId="9" fontId="3" fillId="0" borderId="3" xfId="2" applyFont="1" applyFill="1" applyBorder="1"/>
    <xf numFmtId="9" fontId="3" fillId="0" borderId="4" xfId="2" applyFont="1" applyFill="1" applyBorder="1"/>
    <xf numFmtId="9" fontId="3" fillId="0" borderId="22" xfId="2" applyFont="1" applyFill="1" applyBorder="1"/>
    <xf numFmtId="0" fontId="3" fillId="0" borderId="2" xfId="0" applyFont="1" applyFill="1" applyBorder="1" applyAlignment="1">
      <alignment wrapText="1"/>
    </xf>
    <xf numFmtId="0" fontId="6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9" fontId="3" fillId="0" borderId="1" xfId="2" applyFont="1" applyFill="1" applyBorder="1" applyAlignment="1">
      <alignment wrapText="1"/>
    </xf>
    <xf numFmtId="166" fontId="3" fillId="0" borderId="1" xfId="2" applyNumberFormat="1" applyFont="1" applyFill="1" applyBorder="1"/>
    <xf numFmtId="0" fontId="3" fillId="0" borderId="1" xfId="2" applyNumberFormat="1" applyFont="1" applyFill="1" applyBorder="1" applyAlignment="1" applyProtection="1"/>
    <xf numFmtId="0" fontId="3" fillId="0" borderId="0" xfId="2" applyNumberFormat="1" applyFont="1" applyFill="1" applyBorder="1" applyAlignment="1" applyProtection="1"/>
    <xf numFmtId="0" fontId="3" fillId="0" borderId="2" xfId="2" applyNumberFormat="1" applyFont="1" applyFill="1" applyBorder="1" applyAlignment="1" applyProtection="1"/>
    <xf numFmtId="0" fontId="3" fillId="0" borderId="5" xfId="2" applyNumberFormat="1" applyFont="1" applyFill="1" applyBorder="1" applyAlignment="1" applyProtection="1"/>
    <xf numFmtId="0" fontId="9" fillId="0" borderId="0" xfId="0" applyFont="1"/>
    <xf numFmtId="0" fontId="3" fillId="0" borderId="0" xfId="0" applyFont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/>
    </xf>
    <xf numFmtId="0" fontId="5" fillId="0" borderId="2" xfId="0" applyFont="1" applyFill="1" applyBorder="1" applyAlignment="1">
      <alignment horizontal="left" vertical="top" wrapText="1"/>
    </xf>
  </cellXfs>
  <cellStyles count="4">
    <cellStyle name="Komma" xfId="1" builtinId="3"/>
    <cellStyle name="Prozent" xfId="2" builtinId="5"/>
    <cellStyle name="Standard" xfId="0" builtinId="0"/>
    <cellStyle name="Standard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134"/>
  <sheetViews>
    <sheetView tabSelected="1" topLeftCell="A16" zoomScale="70" zoomScaleNormal="70" workbookViewId="0">
      <selection activeCell="D19" sqref="D19"/>
    </sheetView>
  </sheetViews>
  <sheetFormatPr baseColWidth="10" defaultColWidth="9.1796875" defaultRowHeight="12.5" x14ac:dyDescent="0.25"/>
  <cols>
    <col min="1" max="1" width="5.81640625" style="1" customWidth="1"/>
    <col min="2" max="2" width="35.36328125" style="1" customWidth="1"/>
    <col min="3" max="28" width="10.7265625" style="1" customWidth="1"/>
    <col min="29" max="33" width="9.1796875" style="1"/>
    <col min="34" max="34" width="10" style="1" customWidth="1"/>
    <col min="35" max="16384" width="9.1796875" style="1"/>
  </cols>
  <sheetData>
    <row r="1" spans="1:34" ht="14" x14ac:dyDescent="0.3">
      <c r="B1" s="91" t="s">
        <v>57</v>
      </c>
    </row>
    <row r="2" spans="1:34" ht="14" x14ac:dyDescent="0.3">
      <c r="B2" s="91" t="s">
        <v>58</v>
      </c>
    </row>
    <row r="3" spans="1:34" ht="14" x14ac:dyDescent="0.3">
      <c r="B3" s="91" t="s">
        <v>59</v>
      </c>
    </row>
    <row r="4" spans="1:34" ht="13" thickBot="1" x14ac:dyDescent="0.3"/>
    <row r="5" spans="1:34" ht="23.25" customHeight="1" thickBot="1" x14ac:dyDescent="0.3">
      <c r="A5" s="19"/>
      <c r="B5" s="20"/>
      <c r="C5" s="20">
        <v>1990</v>
      </c>
      <c r="D5" s="20">
        <v>1991</v>
      </c>
      <c r="E5" s="20">
        <v>1992</v>
      </c>
      <c r="F5" s="20">
        <v>1993</v>
      </c>
      <c r="G5" s="20">
        <v>1994</v>
      </c>
      <c r="H5" s="20">
        <v>1995</v>
      </c>
      <c r="I5" s="20">
        <v>1996</v>
      </c>
      <c r="J5" s="20">
        <v>1997</v>
      </c>
      <c r="K5" s="20">
        <v>1998</v>
      </c>
      <c r="L5" s="20">
        <v>1999</v>
      </c>
      <c r="M5" s="20">
        <v>2000</v>
      </c>
      <c r="N5" s="20">
        <v>2001</v>
      </c>
      <c r="O5" s="20">
        <v>2002</v>
      </c>
      <c r="P5" s="20">
        <v>2003</v>
      </c>
      <c r="Q5" s="20">
        <v>2004</v>
      </c>
      <c r="R5" s="20">
        <v>2005</v>
      </c>
      <c r="S5" s="20">
        <v>2006</v>
      </c>
      <c r="T5" s="20">
        <v>2007</v>
      </c>
      <c r="U5" s="20">
        <v>2008</v>
      </c>
      <c r="V5" s="20">
        <v>2009</v>
      </c>
      <c r="W5" s="20">
        <v>2010</v>
      </c>
      <c r="X5" s="20">
        <v>2011</v>
      </c>
      <c r="Y5" s="20">
        <v>2012</v>
      </c>
      <c r="Z5" s="20">
        <v>2013</v>
      </c>
      <c r="AA5" s="20">
        <v>2014</v>
      </c>
      <c r="AB5" s="20">
        <v>2015</v>
      </c>
      <c r="AC5" s="20">
        <v>2016</v>
      </c>
      <c r="AD5" s="20">
        <v>2017</v>
      </c>
      <c r="AE5" s="20">
        <v>2018</v>
      </c>
      <c r="AF5" s="20">
        <v>2019</v>
      </c>
      <c r="AG5" s="29">
        <v>2020</v>
      </c>
      <c r="AH5" s="34">
        <v>2025</v>
      </c>
    </row>
    <row r="6" spans="1:34" ht="19.5" customHeight="1" x14ac:dyDescent="0.25">
      <c r="A6" s="21" t="s">
        <v>32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7"/>
      <c r="AH6" s="35"/>
    </row>
    <row r="7" spans="1:34" ht="13" x14ac:dyDescent="0.3">
      <c r="A7" s="17" t="s">
        <v>0</v>
      </c>
      <c r="B7" s="4" t="s">
        <v>9</v>
      </c>
      <c r="C7" s="58">
        <f>(3.227*C5 - 6411)/100</f>
        <v>0.10729999999999563</v>
      </c>
      <c r="D7" s="58">
        <f t="shared" ref="D7:I7" si="0">(3.227*D5 - 6411)/100</f>
        <v>0.13956999999999425</v>
      </c>
      <c r="E7" s="58">
        <f t="shared" si="0"/>
        <v>0.17183999999999286</v>
      </c>
      <c r="F7" s="58">
        <f t="shared" si="0"/>
        <v>0.20411000000000057</v>
      </c>
      <c r="G7" s="58">
        <f t="shared" si="0"/>
        <v>0.2363799999999992</v>
      </c>
      <c r="H7" s="58">
        <f t="shared" si="0"/>
        <v>0.26864999999999783</v>
      </c>
      <c r="I7" s="58">
        <f t="shared" si="0"/>
        <v>0.30091999999999641</v>
      </c>
      <c r="J7" s="58">
        <f>(1.3091*J5 - 2583.5)/100</f>
        <v>0.30772699999999986</v>
      </c>
      <c r="K7" s="58">
        <f t="shared" ref="K7:W7" si="1">(1.3091*K5 - 2583.5)/100</f>
        <v>0.32081799999999933</v>
      </c>
      <c r="L7" s="58">
        <f t="shared" si="1"/>
        <v>0.33390899999999873</v>
      </c>
      <c r="M7" s="58">
        <f t="shared" si="1"/>
        <v>0.3469999999999982</v>
      </c>
      <c r="N7" s="58">
        <f t="shared" si="1"/>
        <v>0.36009099999999761</v>
      </c>
      <c r="O7" s="58">
        <f t="shared" si="1"/>
        <v>0.37318199999999707</v>
      </c>
      <c r="P7" s="58">
        <f t="shared" si="1"/>
        <v>0.38627299999999648</v>
      </c>
      <c r="Q7" s="58">
        <f t="shared" si="1"/>
        <v>0.3993640000000005</v>
      </c>
      <c r="R7" s="58">
        <f t="shared" si="1"/>
        <v>0.41245499999999991</v>
      </c>
      <c r="S7" s="58">
        <f t="shared" si="1"/>
        <v>0.42554599999999937</v>
      </c>
      <c r="T7" s="58">
        <f t="shared" si="1"/>
        <v>0.43863699999999883</v>
      </c>
      <c r="U7" s="58">
        <f t="shared" si="1"/>
        <v>0.45172799999999824</v>
      </c>
      <c r="V7" s="58">
        <f t="shared" si="1"/>
        <v>0.46481899999999771</v>
      </c>
      <c r="W7" s="58">
        <f t="shared" si="1"/>
        <v>0.47790999999999711</v>
      </c>
      <c r="X7" s="16">
        <f>(0.4798*X5 - 915.68)/100</f>
        <v>0.4919780000000003</v>
      </c>
      <c r="Y7" s="16">
        <f t="shared" ref="Y7:AH7" si="2">(0.4798*Y5 - 915.68)/100</f>
        <v>0.49677600000000099</v>
      </c>
      <c r="Z7" s="16">
        <f t="shared" si="2"/>
        <v>0.50157400000000052</v>
      </c>
      <c r="AA7" s="16">
        <f t="shared" si="2"/>
        <v>0.50637200000000004</v>
      </c>
      <c r="AB7" s="16">
        <f t="shared" si="2"/>
        <v>0.51117000000000079</v>
      </c>
      <c r="AC7" s="16">
        <f t="shared" si="2"/>
        <v>0.51596800000000032</v>
      </c>
      <c r="AD7" s="16">
        <f t="shared" si="2"/>
        <v>0.52076600000000095</v>
      </c>
      <c r="AE7" s="16">
        <f t="shared" si="2"/>
        <v>0.52556400000000059</v>
      </c>
      <c r="AF7" s="16">
        <f t="shared" si="2"/>
        <v>0.53036200000000011</v>
      </c>
      <c r="AG7" s="16">
        <f t="shared" si="2"/>
        <v>0.53516000000000075</v>
      </c>
      <c r="AH7" s="59">
        <f t="shared" si="2"/>
        <v>0.55915000000000081</v>
      </c>
    </row>
    <row r="8" spans="1:34" x14ac:dyDescent="0.25">
      <c r="A8" s="18"/>
      <c r="B8" s="5" t="s">
        <v>10</v>
      </c>
      <c r="C8" s="2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3"/>
      <c r="AH8" s="5"/>
    </row>
    <row r="9" spans="1:34" ht="13" x14ac:dyDescent="0.3">
      <c r="A9" s="18"/>
      <c r="B9" s="24" t="s">
        <v>52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3"/>
      <c r="AH9" s="5"/>
    </row>
    <row r="10" spans="1:34" ht="13" x14ac:dyDescent="0.3">
      <c r="A10" s="17" t="s">
        <v>14</v>
      </c>
      <c r="B10" s="44" t="s">
        <v>17</v>
      </c>
      <c r="C10" s="54">
        <v>0.2</v>
      </c>
      <c r="D10" s="54">
        <v>0.2</v>
      </c>
      <c r="E10" s="54">
        <v>0.2</v>
      </c>
      <c r="F10" s="54">
        <v>0.2</v>
      </c>
      <c r="G10" s="54">
        <v>0.2</v>
      </c>
      <c r="H10" s="54">
        <v>0.2</v>
      </c>
      <c r="I10" s="54">
        <v>0.2</v>
      </c>
      <c r="J10" s="54">
        <v>0.2</v>
      </c>
      <c r="K10" s="54">
        <v>0.2</v>
      </c>
      <c r="L10" s="54">
        <v>0.2</v>
      </c>
      <c r="M10" s="54">
        <v>0.2</v>
      </c>
      <c r="N10" s="54">
        <v>0.2</v>
      </c>
      <c r="O10" s="54">
        <v>0.2</v>
      </c>
      <c r="P10" s="54">
        <v>0.2</v>
      </c>
      <c r="Q10" s="54">
        <v>0.2</v>
      </c>
      <c r="R10" s="54">
        <v>0.2</v>
      </c>
      <c r="S10" s="54">
        <v>0.2</v>
      </c>
      <c r="T10" s="54">
        <v>0.2</v>
      </c>
      <c r="U10" s="54">
        <v>0.2</v>
      </c>
      <c r="V10" s="54">
        <v>0.2</v>
      </c>
      <c r="W10" s="54">
        <v>0.2</v>
      </c>
      <c r="X10" s="54">
        <v>0.2</v>
      </c>
      <c r="Y10" s="54">
        <v>0.2</v>
      </c>
      <c r="Z10" s="54">
        <v>0.2</v>
      </c>
      <c r="AA10" s="54">
        <v>0.2</v>
      </c>
      <c r="AB10" s="54">
        <v>0.2</v>
      </c>
      <c r="AC10" s="54">
        <v>0.2</v>
      </c>
      <c r="AD10" s="54">
        <v>0.2</v>
      </c>
      <c r="AE10" s="54">
        <v>0.2</v>
      </c>
      <c r="AF10" s="54">
        <v>0.2</v>
      </c>
      <c r="AG10" s="55">
        <v>0.2</v>
      </c>
      <c r="AH10" s="56">
        <v>0.2</v>
      </c>
    </row>
    <row r="11" spans="1:34" ht="13" x14ac:dyDescent="0.3">
      <c r="A11" s="18"/>
      <c r="B11" s="43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3"/>
      <c r="AH11" s="5"/>
    </row>
    <row r="12" spans="1:34" ht="13" x14ac:dyDescent="0.3">
      <c r="A12" s="17" t="s">
        <v>39</v>
      </c>
      <c r="B12" s="44" t="s">
        <v>53</v>
      </c>
      <c r="C12" s="2">
        <f>-0.1506*C5 + 318.59</f>
        <v>18.895999999999958</v>
      </c>
      <c r="D12" s="6">
        <f t="shared" ref="D12:AG12" si="3">-0.1506*D5 + 318.59</f>
        <v>18.745399999999961</v>
      </c>
      <c r="E12" s="6">
        <f t="shared" si="3"/>
        <v>18.594799999999964</v>
      </c>
      <c r="F12" s="6">
        <f t="shared" si="3"/>
        <v>18.444199999999967</v>
      </c>
      <c r="G12" s="6">
        <f t="shared" si="3"/>
        <v>18.293599999999969</v>
      </c>
      <c r="H12" s="6">
        <f t="shared" si="3"/>
        <v>18.142999999999972</v>
      </c>
      <c r="I12" s="6">
        <f t="shared" si="3"/>
        <v>17.992399999999975</v>
      </c>
      <c r="J12" s="6">
        <f t="shared" si="3"/>
        <v>17.841799999999978</v>
      </c>
      <c r="K12" s="6">
        <f t="shared" si="3"/>
        <v>17.691199999999924</v>
      </c>
      <c r="L12" s="6">
        <f t="shared" si="3"/>
        <v>17.540599999999927</v>
      </c>
      <c r="M12" s="6">
        <f t="shared" si="3"/>
        <v>17.38999999999993</v>
      </c>
      <c r="N12" s="6">
        <f t="shared" si="3"/>
        <v>17.239399999999932</v>
      </c>
      <c r="O12" s="6">
        <f t="shared" si="3"/>
        <v>17.088799999999935</v>
      </c>
      <c r="P12" s="6">
        <f t="shared" si="3"/>
        <v>16.938199999999938</v>
      </c>
      <c r="Q12" s="6">
        <f t="shared" si="3"/>
        <v>16.787599999999941</v>
      </c>
      <c r="R12" s="6">
        <f t="shared" si="3"/>
        <v>16.636999999999944</v>
      </c>
      <c r="S12" s="6">
        <f t="shared" si="3"/>
        <v>16.486399999999946</v>
      </c>
      <c r="T12" s="6">
        <f t="shared" si="3"/>
        <v>16.335799999999949</v>
      </c>
      <c r="U12" s="6">
        <f t="shared" si="3"/>
        <v>16.185199999999952</v>
      </c>
      <c r="V12" s="6">
        <f t="shared" si="3"/>
        <v>16.034599999999955</v>
      </c>
      <c r="W12" s="6">
        <f t="shared" si="3"/>
        <v>15.883999999999958</v>
      </c>
      <c r="X12" s="6">
        <f t="shared" si="3"/>
        <v>15.733399999999961</v>
      </c>
      <c r="Y12" s="6">
        <f t="shared" si="3"/>
        <v>15.582799999999963</v>
      </c>
      <c r="Z12" s="6">
        <f t="shared" si="3"/>
        <v>15.432199999999966</v>
      </c>
      <c r="AA12" s="6">
        <f t="shared" si="3"/>
        <v>15.281599999999969</v>
      </c>
      <c r="AB12" s="6">
        <f t="shared" si="3"/>
        <v>15.130999999999972</v>
      </c>
      <c r="AC12" s="6">
        <f t="shared" si="3"/>
        <v>14.980399999999975</v>
      </c>
      <c r="AD12" s="6">
        <f t="shared" si="3"/>
        <v>14.829799999999977</v>
      </c>
      <c r="AE12" s="6">
        <f t="shared" si="3"/>
        <v>14.679199999999923</v>
      </c>
      <c r="AF12" s="6">
        <f t="shared" si="3"/>
        <v>14.528599999999926</v>
      </c>
      <c r="AG12" s="6">
        <f t="shared" si="3"/>
        <v>14.377999999999929</v>
      </c>
      <c r="AH12" s="62">
        <f>AG12</f>
        <v>14.377999999999929</v>
      </c>
    </row>
    <row r="13" spans="1:34" x14ac:dyDescent="0.25">
      <c r="A13" s="18"/>
      <c r="B13" s="81" t="s">
        <v>54</v>
      </c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3"/>
      <c r="AH13" s="5"/>
    </row>
    <row r="14" spans="1:34" ht="13" x14ac:dyDescent="0.3">
      <c r="A14" s="18"/>
      <c r="B14" s="43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3"/>
      <c r="AH14" s="5"/>
    </row>
    <row r="15" spans="1:34" ht="13" x14ac:dyDescent="0.3">
      <c r="A15" s="17" t="s">
        <v>40</v>
      </c>
      <c r="B15" s="44" t="s">
        <v>42</v>
      </c>
      <c r="C15" s="54">
        <v>0.1</v>
      </c>
      <c r="D15" s="54">
        <v>0.1</v>
      </c>
      <c r="E15" s="54">
        <v>0.1</v>
      </c>
      <c r="F15" s="54">
        <v>0.1</v>
      </c>
      <c r="G15" s="54">
        <v>0.1</v>
      </c>
      <c r="H15" s="54">
        <v>0.1</v>
      </c>
      <c r="I15" s="54">
        <v>0.1</v>
      </c>
      <c r="J15" s="54">
        <v>0.1</v>
      </c>
      <c r="K15" s="54">
        <v>0.1</v>
      </c>
      <c r="L15" s="54">
        <v>0.1</v>
      </c>
      <c r="M15" s="54">
        <v>0.1</v>
      </c>
      <c r="N15" s="54">
        <v>0.1</v>
      </c>
      <c r="O15" s="54">
        <v>0.1</v>
      </c>
      <c r="P15" s="54">
        <v>0.1</v>
      </c>
      <c r="Q15" s="54">
        <v>0.1</v>
      </c>
      <c r="R15" s="54">
        <v>0.1</v>
      </c>
      <c r="S15" s="54">
        <v>0.1</v>
      </c>
      <c r="T15" s="54">
        <v>0.1</v>
      </c>
      <c r="U15" s="54">
        <v>0.1</v>
      </c>
      <c r="V15" s="54">
        <v>0.1</v>
      </c>
      <c r="W15" s="54">
        <v>0.1</v>
      </c>
      <c r="X15" s="54">
        <v>0.1</v>
      </c>
      <c r="Y15" s="54">
        <v>0.1</v>
      </c>
      <c r="Z15" s="54">
        <v>0.1</v>
      </c>
      <c r="AA15" s="54">
        <v>0.1</v>
      </c>
      <c r="AB15" s="54">
        <v>0.1</v>
      </c>
      <c r="AC15" s="54">
        <v>0.1</v>
      </c>
      <c r="AD15" s="54">
        <v>0.1</v>
      </c>
      <c r="AE15" s="54">
        <v>0.1</v>
      </c>
      <c r="AF15" s="54">
        <v>0.1</v>
      </c>
      <c r="AG15" s="55">
        <v>0.1</v>
      </c>
      <c r="AH15" s="56">
        <v>0.1</v>
      </c>
    </row>
    <row r="16" spans="1:34" ht="13" x14ac:dyDescent="0.3">
      <c r="A16" s="18"/>
      <c r="B16" s="24" t="s">
        <v>52</v>
      </c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3"/>
      <c r="AH16" s="5"/>
    </row>
    <row r="17" spans="1:36" ht="13.5" thickBot="1" x14ac:dyDescent="0.35">
      <c r="A17" s="17" t="s">
        <v>41</v>
      </c>
      <c r="B17" s="98" t="s">
        <v>31</v>
      </c>
      <c r="C17" s="54">
        <f t="shared" ref="C17:AH17" si="4">SQRT(C10^2+C15^2)</f>
        <v>0.22360679774997899</v>
      </c>
      <c r="D17" s="54">
        <f t="shared" si="4"/>
        <v>0.22360679774997899</v>
      </c>
      <c r="E17" s="54">
        <f t="shared" si="4"/>
        <v>0.22360679774997899</v>
      </c>
      <c r="F17" s="54">
        <f t="shared" si="4"/>
        <v>0.22360679774997899</v>
      </c>
      <c r="G17" s="54">
        <f t="shared" si="4"/>
        <v>0.22360679774997899</v>
      </c>
      <c r="H17" s="54">
        <f t="shared" si="4"/>
        <v>0.22360679774997899</v>
      </c>
      <c r="I17" s="54">
        <f t="shared" si="4"/>
        <v>0.22360679774997899</v>
      </c>
      <c r="J17" s="54">
        <f t="shared" si="4"/>
        <v>0.22360679774997899</v>
      </c>
      <c r="K17" s="54">
        <f t="shared" si="4"/>
        <v>0.22360679774997899</v>
      </c>
      <c r="L17" s="54">
        <f t="shared" si="4"/>
        <v>0.22360679774997899</v>
      </c>
      <c r="M17" s="54">
        <f t="shared" si="4"/>
        <v>0.22360679774997899</v>
      </c>
      <c r="N17" s="54">
        <f t="shared" si="4"/>
        <v>0.22360679774997899</v>
      </c>
      <c r="O17" s="54">
        <f t="shared" si="4"/>
        <v>0.22360679774997899</v>
      </c>
      <c r="P17" s="54">
        <f t="shared" si="4"/>
        <v>0.22360679774997899</v>
      </c>
      <c r="Q17" s="54">
        <f t="shared" si="4"/>
        <v>0.22360679774997899</v>
      </c>
      <c r="R17" s="54">
        <f t="shared" si="4"/>
        <v>0.22360679774997899</v>
      </c>
      <c r="S17" s="54">
        <f t="shared" si="4"/>
        <v>0.22360679774997899</v>
      </c>
      <c r="T17" s="54">
        <f t="shared" si="4"/>
        <v>0.22360679774997899</v>
      </c>
      <c r="U17" s="54">
        <f t="shared" si="4"/>
        <v>0.22360679774997899</v>
      </c>
      <c r="V17" s="54">
        <f t="shared" si="4"/>
        <v>0.22360679774997899</v>
      </c>
      <c r="W17" s="54">
        <f t="shared" si="4"/>
        <v>0.22360679774997899</v>
      </c>
      <c r="X17" s="54">
        <f t="shared" si="4"/>
        <v>0.22360679774997899</v>
      </c>
      <c r="Y17" s="54">
        <f t="shared" si="4"/>
        <v>0.22360679774997899</v>
      </c>
      <c r="Z17" s="54">
        <f t="shared" si="4"/>
        <v>0.22360679774997899</v>
      </c>
      <c r="AA17" s="54">
        <f t="shared" si="4"/>
        <v>0.22360679774997899</v>
      </c>
      <c r="AB17" s="54">
        <f t="shared" si="4"/>
        <v>0.22360679774997899</v>
      </c>
      <c r="AC17" s="54">
        <f t="shared" si="4"/>
        <v>0.22360679774997899</v>
      </c>
      <c r="AD17" s="54">
        <f t="shared" si="4"/>
        <v>0.22360679774997899</v>
      </c>
      <c r="AE17" s="54">
        <f t="shared" si="4"/>
        <v>0.22360679774997899</v>
      </c>
      <c r="AF17" s="54">
        <f t="shared" si="4"/>
        <v>0.22360679774997899</v>
      </c>
      <c r="AG17" s="55">
        <f t="shared" si="4"/>
        <v>0.22360679774997899</v>
      </c>
      <c r="AH17" s="56">
        <f t="shared" si="4"/>
        <v>0.22360679774997899</v>
      </c>
    </row>
    <row r="18" spans="1:36" ht="19.5" customHeight="1" x14ac:dyDescent="0.25">
      <c r="A18" s="21" t="s">
        <v>20</v>
      </c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7"/>
      <c r="AH18" s="35"/>
    </row>
    <row r="19" spans="1:36" ht="13" x14ac:dyDescent="0.3">
      <c r="A19" s="17" t="s">
        <v>1</v>
      </c>
      <c r="B19" s="4" t="s">
        <v>21</v>
      </c>
      <c r="C19" s="60">
        <f>(-2.8956
*C5 + 5855.3)/100</f>
        <v>0.93056000000000494</v>
      </c>
      <c r="D19" s="11">
        <f t="shared" ref="D19:W19" si="5">(-2.8956
*D5 + 5855.3)/100</f>
        <v>0.90160400000000662</v>
      </c>
      <c r="E19" s="11">
        <f t="shared" si="5"/>
        <v>0.8726479999999992</v>
      </c>
      <c r="F19" s="11">
        <f t="shared" si="5"/>
        <v>0.84369200000000089</v>
      </c>
      <c r="G19" s="11">
        <f t="shared" si="5"/>
        <v>0.81473600000000257</v>
      </c>
      <c r="H19" s="11">
        <f t="shared" si="5"/>
        <v>0.78578000000000425</v>
      </c>
      <c r="I19" s="11">
        <f t="shared" si="5"/>
        <v>0.75682400000000594</v>
      </c>
      <c r="J19" s="11">
        <f t="shared" si="5"/>
        <v>0.72786799999999863</v>
      </c>
      <c r="K19" s="11">
        <f t="shared" si="5"/>
        <v>0.69891200000000031</v>
      </c>
      <c r="L19" s="11">
        <f t="shared" si="5"/>
        <v>0.66995600000000199</v>
      </c>
      <c r="M19" s="11">
        <f t="shared" si="5"/>
        <v>0.64100000000000368</v>
      </c>
      <c r="N19" s="11">
        <f t="shared" si="5"/>
        <v>0.61204400000000536</v>
      </c>
      <c r="O19" s="11">
        <f t="shared" si="5"/>
        <v>0.58308800000000705</v>
      </c>
      <c r="P19" s="11">
        <f t="shared" si="5"/>
        <v>0.55413199999999962</v>
      </c>
      <c r="Q19" s="11">
        <f t="shared" si="5"/>
        <v>0.52517600000000131</v>
      </c>
      <c r="R19" s="11">
        <f t="shared" si="5"/>
        <v>0.49622000000000299</v>
      </c>
      <c r="S19" s="11">
        <f t="shared" si="5"/>
        <v>0.46726400000000468</v>
      </c>
      <c r="T19" s="11">
        <f t="shared" si="5"/>
        <v>0.43830800000000636</v>
      </c>
      <c r="U19" s="11">
        <f t="shared" si="5"/>
        <v>0.40935199999999894</v>
      </c>
      <c r="V19" s="11">
        <f t="shared" si="5"/>
        <v>0.38039600000000062</v>
      </c>
      <c r="W19" s="11">
        <f t="shared" si="5"/>
        <v>0.35144000000000231</v>
      </c>
      <c r="X19" s="11">
        <f t="shared" ref="X19:AH19" si="6" xml:space="preserve"> (-0.9*X5 + 1844)/100</f>
        <v>0.34099999999999908</v>
      </c>
      <c r="Y19" s="11">
        <f t="shared" si="6"/>
        <v>0.33200000000000046</v>
      </c>
      <c r="Z19" s="11">
        <f t="shared" si="6"/>
        <v>0.32299999999999957</v>
      </c>
      <c r="AA19" s="11">
        <f t="shared" si="6"/>
        <v>0.31399999999999861</v>
      </c>
      <c r="AB19" s="11">
        <f t="shared" si="6"/>
        <v>0.30499999999999999</v>
      </c>
      <c r="AC19" s="11">
        <f t="shared" si="6"/>
        <v>0.2959999999999991</v>
      </c>
      <c r="AD19" s="11">
        <f t="shared" si="6"/>
        <v>0.28700000000000048</v>
      </c>
      <c r="AE19" s="11">
        <f t="shared" si="6"/>
        <v>0.27799999999999953</v>
      </c>
      <c r="AF19" s="11">
        <f t="shared" si="6"/>
        <v>0.26899999999999863</v>
      </c>
      <c r="AG19" s="30">
        <f t="shared" si="6"/>
        <v>0.26</v>
      </c>
      <c r="AH19" s="36">
        <f t="shared" si="6"/>
        <v>0.215</v>
      </c>
    </row>
    <row r="20" spans="1:36" x14ac:dyDescent="0.25">
      <c r="A20" s="18"/>
      <c r="B20" s="23" t="s">
        <v>19</v>
      </c>
      <c r="C20" s="2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3"/>
      <c r="AH20" s="5"/>
    </row>
    <row r="21" spans="1:36" ht="13" x14ac:dyDescent="0.3">
      <c r="A21" s="18"/>
      <c r="B21" s="24"/>
      <c r="C21" s="2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3"/>
      <c r="AH21" s="5"/>
      <c r="AJ21" s="6"/>
    </row>
    <row r="22" spans="1:36" ht="13" x14ac:dyDescent="0.3">
      <c r="A22" s="17" t="s">
        <v>3</v>
      </c>
      <c r="B22" s="25" t="s">
        <v>22</v>
      </c>
      <c r="C22" s="2">
        <v>4.3799999999999999E-2</v>
      </c>
      <c r="D22" s="6">
        <v>4.3799999999999999E-2</v>
      </c>
      <c r="E22" s="6">
        <v>4.3799999999999999E-2</v>
      </c>
      <c r="F22" s="6">
        <v>4.3799999999999999E-2</v>
      </c>
      <c r="G22" s="6">
        <v>4.3799999999999999E-2</v>
      </c>
      <c r="H22" s="6">
        <v>4.3799999999999999E-2</v>
      </c>
      <c r="I22" s="6">
        <v>4.3799999999999999E-2</v>
      </c>
      <c r="J22" s="6">
        <v>4.3799999999999999E-2</v>
      </c>
      <c r="K22" s="6">
        <v>4.3799999999999999E-2</v>
      </c>
      <c r="L22" s="6">
        <v>4.3799999999999999E-2</v>
      </c>
      <c r="M22" s="6">
        <v>4.3799999999999999E-2</v>
      </c>
      <c r="N22" s="6">
        <v>4.3799999999999999E-2</v>
      </c>
      <c r="O22" s="6">
        <v>4.3799999999999999E-2</v>
      </c>
      <c r="P22" s="6">
        <v>4.3799999999999999E-2</v>
      </c>
      <c r="Q22" s="6">
        <v>4.3799999999999999E-2</v>
      </c>
      <c r="R22" s="6">
        <v>4.3799999999999999E-2</v>
      </c>
      <c r="S22" s="6">
        <v>4.3799999999999999E-2</v>
      </c>
      <c r="T22" s="6">
        <v>4.3799999999999999E-2</v>
      </c>
      <c r="U22" s="6">
        <v>4.3799999999999999E-2</v>
      </c>
      <c r="V22" s="6">
        <v>4.3799999999999999E-2</v>
      </c>
      <c r="W22" s="6">
        <v>4.3799999999999999E-2</v>
      </c>
      <c r="X22" s="6">
        <v>4.3799999999999999E-2</v>
      </c>
      <c r="Y22" s="6">
        <v>4.3799999999999999E-2</v>
      </c>
      <c r="Z22" s="6">
        <v>4.3799999999999999E-2</v>
      </c>
      <c r="AA22" s="6">
        <v>4.3799999999999999E-2</v>
      </c>
      <c r="AB22" s="6">
        <v>4.3799999999999999E-2</v>
      </c>
      <c r="AC22" s="6">
        <v>4.3799999999999999E-2</v>
      </c>
      <c r="AD22" s="6">
        <v>4.3799999999999999E-2</v>
      </c>
      <c r="AE22" s="6">
        <v>4.3799999999999999E-2</v>
      </c>
      <c r="AF22" s="6">
        <v>4.3799999999999999E-2</v>
      </c>
      <c r="AG22" s="3">
        <v>4.3799999999999999E-2</v>
      </c>
      <c r="AH22" s="5">
        <v>4.3799999999999999E-2</v>
      </c>
    </row>
    <row r="23" spans="1:36" ht="15.5" x14ac:dyDescent="0.4">
      <c r="A23" s="18"/>
      <c r="B23" s="3" t="s">
        <v>18</v>
      </c>
      <c r="C23" s="2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3"/>
      <c r="AH23" s="5"/>
    </row>
    <row r="24" spans="1:36" ht="13" x14ac:dyDescent="0.3">
      <c r="A24" s="18"/>
      <c r="B24" s="26"/>
      <c r="C24" s="2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3"/>
      <c r="AH24" s="5"/>
    </row>
    <row r="25" spans="1:36" ht="13" x14ac:dyDescent="0.3">
      <c r="A25" s="17" t="s">
        <v>2</v>
      </c>
      <c r="B25" s="4" t="s">
        <v>23</v>
      </c>
      <c r="C25" s="2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3"/>
      <c r="AH25" s="5"/>
    </row>
    <row r="26" spans="1:36" x14ac:dyDescent="0.25">
      <c r="A26" s="18"/>
      <c r="B26" s="23" t="s">
        <v>19</v>
      </c>
      <c r="C26" s="12">
        <f>(1.2997*C5-2581.2)/100</f>
        <v>5.2030000000004295E-2</v>
      </c>
      <c r="D26" s="11">
        <f t="shared" ref="D26:W26" si="7">(1.2997*D5-2581.2)/100</f>
        <v>6.5027000000004595E-2</v>
      </c>
      <c r="E26" s="11">
        <f t="shared" si="7"/>
        <v>7.8024000000004895E-2</v>
      </c>
      <c r="F26" s="11">
        <f t="shared" si="7"/>
        <v>9.1021000000005181E-2</v>
      </c>
      <c r="G26" s="11">
        <f t="shared" si="7"/>
        <v>0.10401800000000548</v>
      </c>
      <c r="H26" s="11">
        <f t="shared" si="7"/>
        <v>0.11701500000000124</v>
      </c>
      <c r="I26" s="11">
        <f t="shared" si="7"/>
        <v>0.13001200000000154</v>
      </c>
      <c r="J26" s="11">
        <f t="shared" si="7"/>
        <v>0.14300900000000183</v>
      </c>
      <c r="K26" s="11">
        <f t="shared" si="7"/>
        <v>0.15600600000000214</v>
      </c>
      <c r="L26" s="11">
        <f t="shared" si="7"/>
        <v>0.16900300000000243</v>
      </c>
      <c r="M26" s="11">
        <f t="shared" si="7"/>
        <v>0.18200000000000272</v>
      </c>
      <c r="N26" s="11">
        <f t="shared" si="7"/>
        <v>0.19499700000000303</v>
      </c>
      <c r="O26" s="11">
        <f t="shared" si="7"/>
        <v>0.20799400000000332</v>
      </c>
      <c r="P26" s="11">
        <f t="shared" si="7"/>
        <v>0.22099100000000363</v>
      </c>
      <c r="Q26" s="11">
        <f t="shared" si="7"/>
        <v>0.23398800000000392</v>
      </c>
      <c r="R26" s="11">
        <f t="shared" si="7"/>
        <v>0.24698500000000423</v>
      </c>
      <c r="S26" s="11">
        <f t="shared" si="7"/>
        <v>0.25998200000000454</v>
      </c>
      <c r="T26" s="11">
        <f t="shared" si="7"/>
        <v>0.2729790000000048</v>
      </c>
      <c r="U26" s="11">
        <f t="shared" si="7"/>
        <v>0.28597600000000511</v>
      </c>
      <c r="V26" s="11">
        <f t="shared" si="7"/>
        <v>0.29897300000000543</v>
      </c>
      <c r="W26" s="11">
        <f t="shared" si="7"/>
        <v>0.31197000000000119</v>
      </c>
      <c r="X26" s="11">
        <f>(0.8*X5 - 1576)/100</f>
        <v>0.32800000000000185</v>
      </c>
      <c r="Y26" s="11">
        <f t="shared" ref="Y26:AG26" si="8">(0.8*Y5 - 1576)/100</f>
        <v>0.33600000000000135</v>
      </c>
      <c r="Z26" s="11">
        <f t="shared" si="8"/>
        <v>0.34400000000000092</v>
      </c>
      <c r="AA26" s="11">
        <f t="shared" si="8"/>
        <v>0.35200000000000048</v>
      </c>
      <c r="AB26" s="11">
        <f t="shared" si="8"/>
        <v>0.36</v>
      </c>
      <c r="AC26" s="11">
        <f t="shared" si="8"/>
        <v>0.36800000000000183</v>
      </c>
      <c r="AD26" s="11">
        <f t="shared" si="8"/>
        <v>0.37600000000000139</v>
      </c>
      <c r="AE26" s="11">
        <f t="shared" si="8"/>
        <v>0.3840000000000009</v>
      </c>
      <c r="AF26" s="11">
        <f t="shared" si="8"/>
        <v>0.39200000000000046</v>
      </c>
      <c r="AG26" s="30">
        <f t="shared" si="8"/>
        <v>0.4</v>
      </c>
      <c r="AH26" s="30">
        <f>0.4</f>
        <v>0.4</v>
      </c>
    </row>
    <row r="27" spans="1:36" ht="13" x14ac:dyDescent="0.3">
      <c r="A27" s="18"/>
      <c r="B27" s="26"/>
      <c r="C27" s="2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3"/>
      <c r="AH27" s="5"/>
    </row>
    <row r="28" spans="1:36" ht="13" x14ac:dyDescent="0.3">
      <c r="A28" s="17" t="s">
        <v>6</v>
      </c>
      <c r="B28" s="25" t="s">
        <v>24</v>
      </c>
      <c r="C28" s="2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3"/>
      <c r="AH28" s="5"/>
    </row>
    <row r="29" spans="1:36" ht="15.5" x14ac:dyDescent="0.4">
      <c r="A29" s="18"/>
      <c r="B29" s="3" t="s">
        <v>18</v>
      </c>
      <c r="C29" s="86">
        <v>1.7999999999999999E-2</v>
      </c>
      <c r="D29" s="50">
        <v>1.7999999999999999E-2</v>
      </c>
      <c r="E29" s="50">
        <v>1.7999999999999999E-2</v>
      </c>
      <c r="F29" s="50">
        <v>1.7999999999999999E-2</v>
      </c>
      <c r="G29" s="50">
        <v>1.7999999999999999E-2</v>
      </c>
      <c r="H29" s="50">
        <v>1.7999999999999999E-2</v>
      </c>
      <c r="I29" s="50">
        <v>1.7999999999999999E-2</v>
      </c>
      <c r="J29" s="50">
        <v>1.7999999999999999E-2</v>
      </c>
      <c r="K29" s="50">
        <v>1.7999999999999999E-2</v>
      </c>
      <c r="L29" s="50">
        <v>1.7999999999999999E-2</v>
      </c>
      <c r="M29" s="50">
        <v>1.7999999999999999E-2</v>
      </c>
      <c r="N29" s="50">
        <v>1.7999999999999999E-2</v>
      </c>
      <c r="O29" s="50">
        <v>1.7999999999999999E-2</v>
      </c>
      <c r="P29" s="50">
        <v>1.7999999999999999E-2</v>
      </c>
      <c r="Q29" s="50">
        <v>1.7999999999999999E-2</v>
      </c>
      <c r="R29" s="50">
        <v>1.7999999999999999E-2</v>
      </c>
      <c r="S29" s="50">
        <v>1.7999999999999999E-2</v>
      </c>
      <c r="T29" s="50">
        <v>1.7999999999999999E-2</v>
      </c>
      <c r="U29" s="50">
        <v>1.7999999999999999E-2</v>
      </c>
      <c r="V29" s="50">
        <v>1.7999999999999999E-2</v>
      </c>
      <c r="W29" s="50">
        <v>1.7999999999999999E-2</v>
      </c>
      <c r="X29" s="50">
        <v>1.7999999999999999E-2</v>
      </c>
      <c r="Y29" s="50">
        <v>1.7999999999999999E-2</v>
      </c>
      <c r="Z29" s="50">
        <v>1.7999999999999999E-2</v>
      </c>
      <c r="AA29" s="50">
        <v>1.7999999999999999E-2</v>
      </c>
      <c r="AB29" s="50">
        <v>1.7999999999999999E-2</v>
      </c>
      <c r="AC29" s="50">
        <v>1.7999999999999999E-2</v>
      </c>
      <c r="AD29" s="50">
        <v>1.7999999999999999E-2</v>
      </c>
      <c r="AE29" s="50">
        <v>1.7999999999999999E-2</v>
      </c>
      <c r="AF29" s="50">
        <v>1.7999999999999999E-2</v>
      </c>
      <c r="AG29" s="51">
        <v>1.7999999999999999E-2</v>
      </c>
      <c r="AH29" s="52">
        <v>1.7999999999999999E-2</v>
      </c>
    </row>
    <row r="30" spans="1:36" x14ac:dyDescent="0.25">
      <c r="A30" s="18"/>
      <c r="B30" s="3"/>
      <c r="C30" s="49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1"/>
      <c r="AH30" s="52"/>
    </row>
    <row r="31" spans="1:36" ht="13" x14ac:dyDescent="0.3">
      <c r="A31" s="17" t="s">
        <v>7</v>
      </c>
      <c r="B31" s="4" t="s">
        <v>25</v>
      </c>
      <c r="C31" s="49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1"/>
      <c r="AH31" s="52"/>
    </row>
    <row r="32" spans="1:36" ht="15" customHeight="1" x14ac:dyDescent="0.25">
      <c r="A32" s="18"/>
      <c r="B32" s="3" t="s">
        <v>19</v>
      </c>
      <c r="C32" s="85">
        <f>( 1.5959
*C5 - 3174)/100</f>
        <v>1.8410000000003493E-2</v>
      </c>
      <c r="D32" s="54">
        <f t="shared" ref="D32:W32" si="9">( 1.5959
*D5 - 3174)/100</f>
        <v>3.4369000000001509E-2</v>
      </c>
      <c r="E32" s="54">
        <f t="shared" si="9"/>
        <v>5.0328000000004064E-2</v>
      </c>
      <c r="F32" s="54">
        <f t="shared" si="9"/>
        <v>6.628700000000208E-2</v>
      </c>
      <c r="G32" s="54">
        <f t="shared" si="9"/>
        <v>8.2246000000000097E-2</v>
      </c>
      <c r="H32" s="54">
        <f t="shared" si="9"/>
        <v>9.8205000000002651E-2</v>
      </c>
      <c r="I32" s="54">
        <f t="shared" si="9"/>
        <v>0.11416400000000067</v>
      </c>
      <c r="J32" s="54">
        <f t="shared" si="9"/>
        <v>0.13012300000000324</v>
      </c>
      <c r="K32" s="54">
        <f t="shared" si="9"/>
        <v>0.14608200000000124</v>
      </c>
      <c r="L32" s="54">
        <f t="shared" si="9"/>
        <v>0.16204100000000379</v>
      </c>
      <c r="M32" s="54">
        <f t="shared" si="9"/>
        <v>0.17800000000000182</v>
      </c>
      <c r="N32" s="54">
        <f t="shared" si="9"/>
        <v>0.19395899999999983</v>
      </c>
      <c r="O32" s="54">
        <f t="shared" si="9"/>
        <v>0.20991800000000238</v>
      </c>
      <c r="P32" s="54">
        <f t="shared" si="9"/>
        <v>0.22587700000000041</v>
      </c>
      <c r="Q32" s="54">
        <f t="shared" si="9"/>
        <v>0.24183600000000297</v>
      </c>
      <c r="R32" s="54">
        <f t="shared" si="9"/>
        <v>0.257795000000001</v>
      </c>
      <c r="S32" s="54">
        <f t="shared" si="9"/>
        <v>0.27375400000000355</v>
      </c>
      <c r="T32" s="54">
        <f t="shared" si="9"/>
        <v>0.28971300000000155</v>
      </c>
      <c r="U32" s="54">
        <f t="shared" si="9"/>
        <v>0.30567200000000411</v>
      </c>
      <c r="V32" s="54">
        <f t="shared" si="9"/>
        <v>0.32163100000000211</v>
      </c>
      <c r="W32" s="54">
        <f t="shared" si="9"/>
        <v>0.33759000000000017</v>
      </c>
      <c r="X32" s="54">
        <v>0.33759000000000017</v>
      </c>
      <c r="Y32" s="54">
        <v>0.33759000000000017</v>
      </c>
      <c r="Z32" s="54">
        <v>0.33759000000000017</v>
      </c>
      <c r="AA32" s="54">
        <v>0.33759000000000017</v>
      </c>
      <c r="AB32" s="54">
        <v>0.33759000000000017</v>
      </c>
      <c r="AC32" s="54">
        <v>0.33759000000000017</v>
      </c>
      <c r="AD32" s="54">
        <v>0.33759000000000017</v>
      </c>
      <c r="AE32" s="54">
        <v>0.33759000000000017</v>
      </c>
      <c r="AF32" s="54">
        <v>0.33759000000000017</v>
      </c>
      <c r="AG32" s="55">
        <v>0.33759000000000017</v>
      </c>
      <c r="AH32" s="56">
        <f>(0.9*AH5 - 1785)/100</f>
        <v>0.375</v>
      </c>
    </row>
    <row r="33" spans="1:34" x14ac:dyDescent="0.25">
      <c r="A33" s="18"/>
      <c r="B33" s="3"/>
      <c r="C33" s="49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1"/>
      <c r="AH33" s="52"/>
    </row>
    <row r="34" spans="1:34" ht="13" x14ac:dyDescent="0.3">
      <c r="A34" s="17" t="s">
        <v>13</v>
      </c>
      <c r="B34" s="25" t="s">
        <v>26</v>
      </c>
      <c r="C34" s="2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3"/>
      <c r="AH34" s="5"/>
    </row>
    <row r="35" spans="1:34" ht="15.5" x14ac:dyDescent="0.4">
      <c r="A35" s="18"/>
      <c r="B35" s="3" t="s">
        <v>18</v>
      </c>
      <c r="C35" s="49">
        <v>4.0000000000000001E-3</v>
      </c>
      <c r="D35" s="50">
        <v>4.0000000000000001E-3</v>
      </c>
      <c r="E35" s="50">
        <v>4.0000000000000001E-3</v>
      </c>
      <c r="F35" s="50">
        <v>4.0000000000000001E-3</v>
      </c>
      <c r="G35" s="50">
        <v>4.0000000000000001E-3</v>
      </c>
      <c r="H35" s="50">
        <v>4.0000000000000001E-3</v>
      </c>
      <c r="I35" s="50">
        <v>4.0000000000000001E-3</v>
      </c>
      <c r="J35" s="50">
        <v>4.0000000000000001E-3</v>
      </c>
      <c r="K35" s="50">
        <v>4.0000000000000001E-3</v>
      </c>
      <c r="L35" s="50">
        <v>4.0000000000000001E-3</v>
      </c>
      <c r="M35" s="50">
        <v>4.0000000000000001E-3</v>
      </c>
      <c r="N35" s="50">
        <v>4.0000000000000001E-3</v>
      </c>
      <c r="O35" s="50">
        <v>4.0000000000000001E-3</v>
      </c>
      <c r="P35" s="50">
        <v>4.0000000000000001E-3</v>
      </c>
      <c r="Q35" s="50">
        <v>4.0000000000000001E-3</v>
      </c>
      <c r="R35" s="50">
        <v>4.0000000000000001E-3</v>
      </c>
      <c r="S35" s="50">
        <v>4.0000000000000001E-3</v>
      </c>
      <c r="T35" s="50">
        <v>4.0000000000000001E-3</v>
      </c>
      <c r="U35" s="50">
        <v>4.0000000000000001E-3</v>
      </c>
      <c r="V35" s="50">
        <v>4.0000000000000001E-3</v>
      </c>
      <c r="W35" s="50">
        <v>4.0000000000000001E-3</v>
      </c>
      <c r="X35" s="50">
        <v>4.0000000000000001E-3</v>
      </c>
      <c r="Y35" s="50">
        <v>4.0000000000000001E-3</v>
      </c>
      <c r="Z35" s="50">
        <v>4.0000000000000001E-3</v>
      </c>
      <c r="AA35" s="50">
        <v>4.0000000000000001E-3</v>
      </c>
      <c r="AB35" s="50">
        <v>4.0000000000000001E-3</v>
      </c>
      <c r="AC35" s="50">
        <v>4.0000000000000001E-3</v>
      </c>
      <c r="AD35" s="50">
        <v>4.0000000000000001E-3</v>
      </c>
      <c r="AE35" s="50">
        <v>4.0000000000000001E-3</v>
      </c>
      <c r="AF35" s="50">
        <v>4.0000000000000001E-3</v>
      </c>
      <c r="AG35" s="51">
        <v>4.0000000000000001E-3</v>
      </c>
      <c r="AH35" s="52">
        <v>4.0000000000000001E-3</v>
      </c>
    </row>
    <row r="36" spans="1:34" x14ac:dyDescent="0.25">
      <c r="A36" s="18"/>
      <c r="B36" s="3"/>
      <c r="C36" s="49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1"/>
      <c r="AH36" s="52"/>
    </row>
    <row r="37" spans="1:34" ht="13" x14ac:dyDescent="0.3">
      <c r="A37" s="17" t="s">
        <v>15</v>
      </c>
      <c r="B37" s="4" t="s">
        <v>33</v>
      </c>
      <c r="C37" s="8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31"/>
      <c r="AH37" s="37"/>
    </row>
    <row r="38" spans="1:34" ht="15.5" x14ac:dyDescent="0.4">
      <c r="A38" s="18"/>
      <c r="B38" s="3" t="s">
        <v>18</v>
      </c>
      <c r="C38" s="45">
        <f>C19*C22+C26*C29+C32*C35</f>
        <v>4.1768708000000307E-2</v>
      </c>
      <c r="D38" s="46">
        <f t="shared" ref="D38:AH38" si="10">D19*D22+D26*D29+D32*D35</f>
        <v>4.0798217200000375E-2</v>
      </c>
      <c r="E38" s="46">
        <f t="shared" si="10"/>
        <v>3.9827726400000069E-2</v>
      </c>
      <c r="F38" s="46">
        <f t="shared" si="10"/>
        <v>3.8857235600000137E-2</v>
      </c>
      <c r="G38" s="46">
        <f t="shared" si="10"/>
        <v>3.7886744800000205E-2</v>
      </c>
      <c r="H38" s="46">
        <f t="shared" si="10"/>
        <v>3.6916254000000218E-2</v>
      </c>
      <c r="I38" s="46">
        <f t="shared" si="10"/>
        <v>3.5945763200000286E-2</v>
      </c>
      <c r="J38" s="46">
        <f t="shared" si="10"/>
        <v>3.4975272399999986E-2</v>
      </c>
      <c r="K38" s="46">
        <f t="shared" si="10"/>
        <v>3.4004781600000054E-2</v>
      </c>
      <c r="L38" s="46">
        <f t="shared" si="10"/>
        <v>3.3034290800000143E-2</v>
      </c>
      <c r="M38" s="46">
        <f t="shared" si="10"/>
        <v>3.2063800000000212E-2</v>
      </c>
      <c r="N38" s="46">
        <f t="shared" si="10"/>
        <v>3.1093309200000287E-2</v>
      </c>
      <c r="O38" s="46">
        <f t="shared" si="10"/>
        <v>3.0122818400000379E-2</v>
      </c>
      <c r="P38" s="46">
        <f t="shared" si="10"/>
        <v>2.9152327600000052E-2</v>
      </c>
      <c r="Q38" s="46">
        <f t="shared" si="10"/>
        <v>2.8181836800000137E-2</v>
      </c>
      <c r="R38" s="46">
        <f t="shared" si="10"/>
        <v>2.7211346000000209E-2</v>
      </c>
      <c r="S38" s="46">
        <f t="shared" si="10"/>
        <v>2.6240855200000298E-2</v>
      </c>
      <c r="T38" s="46">
        <f t="shared" si="10"/>
        <v>2.527036440000037E-2</v>
      </c>
      <c r="U38" s="46">
        <f t="shared" si="10"/>
        <v>2.4299873600000063E-2</v>
      </c>
      <c r="V38" s="46">
        <f t="shared" si="10"/>
        <v>2.3329382800000131E-2</v>
      </c>
      <c r="W38" s="46">
        <f t="shared" si="10"/>
        <v>2.2358892000000123E-2</v>
      </c>
      <c r="X38" s="46">
        <f t="shared" si="10"/>
        <v>2.2190159999999994E-2</v>
      </c>
      <c r="Y38" s="46">
        <f t="shared" si="10"/>
        <v>2.1939960000000043E-2</v>
      </c>
      <c r="Z38" s="46">
        <f t="shared" si="10"/>
        <v>2.1689759999999999E-2</v>
      </c>
      <c r="AA38" s="46">
        <f t="shared" si="10"/>
        <v>2.1439559999999948E-2</v>
      </c>
      <c r="AB38" s="46">
        <f t="shared" si="10"/>
        <v>2.1189360000000001E-2</v>
      </c>
      <c r="AC38" s="46">
        <f t="shared" si="10"/>
        <v>2.0939159999999995E-2</v>
      </c>
      <c r="AD38" s="46">
        <f t="shared" si="10"/>
        <v>2.0688960000000048E-2</v>
      </c>
      <c r="AE38" s="46">
        <f t="shared" si="10"/>
        <v>2.0438759999999997E-2</v>
      </c>
      <c r="AF38" s="46">
        <f t="shared" si="10"/>
        <v>2.0188559999999949E-2</v>
      </c>
      <c r="AG38" s="47">
        <f t="shared" si="10"/>
        <v>1.9938360000000002E-2</v>
      </c>
      <c r="AH38" s="48">
        <f t="shared" si="10"/>
        <v>1.8117000000000001E-2</v>
      </c>
    </row>
    <row r="39" spans="1:34" x14ac:dyDescent="0.25">
      <c r="A39" s="18"/>
      <c r="B39" s="3"/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7"/>
      <c r="AH39" s="48"/>
    </row>
    <row r="40" spans="1:34" x14ac:dyDescent="0.25">
      <c r="A40" s="18"/>
      <c r="B40" s="3"/>
      <c r="C40" s="46"/>
      <c r="D40" s="46"/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7"/>
      <c r="AH40" s="48"/>
    </row>
    <row r="41" spans="1:34" ht="13" x14ac:dyDescent="0.3">
      <c r="A41" s="17" t="s">
        <v>43</v>
      </c>
      <c r="B41" s="44" t="s">
        <v>27</v>
      </c>
      <c r="C41" s="54">
        <v>0.98</v>
      </c>
      <c r="D41" s="54">
        <v>0.98</v>
      </c>
      <c r="E41" s="54">
        <v>0.98</v>
      </c>
      <c r="F41" s="54">
        <v>0.98</v>
      </c>
      <c r="G41" s="54">
        <v>0.98</v>
      </c>
      <c r="H41" s="54">
        <v>0.98</v>
      </c>
      <c r="I41" s="54">
        <v>0.98</v>
      </c>
      <c r="J41" s="54">
        <v>0.98</v>
      </c>
      <c r="K41" s="54">
        <v>0.98</v>
      </c>
      <c r="L41" s="54">
        <v>0.98</v>
      </c>
      <c r="M41" s="54">
        <v>0.98</v>
      </c>
      <c r="N41" s="54">
        <v>0.98</v>
      </c>
      <c r="O41" s="54">
        <v>0.98</v>
      </c>
      <c r="P41" s="54">
        <v>0.98</v>
      </c>
      <c r="Q41" s="54">
        <v>0.98</v>
      </c>
      <c r="R41" s="54">
        <v>0.98</v>
      </c>
      <c r="S41" s="54">
        <v>0.98</v>
      </c>
      <c r="T41" s="54">
        <v>0.98</v>
      </c>
      <c r="U41" s="54">
        <v>0.98</v>
      </c>
      <c r="V41" s="54">
        <v>0.98</v>
      </c>
      <c r="W41" s="54">
        <v>0.98</v>
      </c>
      <c r="X41" s="54">
        <v>0.98</v>
      </c>
      <c r="Y41" s="54">
        <v>0.98</v>
      </c>
      <c r="Z41" s="54">
        <v>0.98</v>
      </c>
      <c r="AA41" s="54">
        <v>0.98</v>
      </c>
      <c r="AB41" s="54">
        <v>0.98</v>
      </c>
      <c r="AC41" s="54">
        <v>0.98</v>
      </c>
      <c r="AD41" s="54">
        <v>0.98</v>
      </c>
      <c r="AE41" s="54">
        <v>0.98</v>
      </c>
      <c r="AF41" s="54">
        <v>0.98</v>
      </c>
      <c r="AG41" s="55">
        <v>0.98</v>
      </c>
      <c r="AH41" s="56">
        <v>0.98</v>
      </c>
    </row>
    <row r="42" spans="1:34" ht="13" x14ac:dyDescent="0.3">
      <c r="A42" s="17"/>
      <c r="B42" s="3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32"/>
      <c r="AH42" s="38"/>
    </row>
    <row r="43" spans="1:34" ht="13" x14ac:dyDescent="0.3">
      <c r="A43" s="17" t="s">
        <v>44</v>
      </c>
      <c r="B43" s="44" t="s">
        <v>28</v>
      </c>
      <c r="C43" s="63">
        <v>0.17</v>
      </c>
      <c r="D43" s="63">
        <v>0.17</v>
      </c>
      <c r="E43" s="63">
        <v>0.17</v>
      </c>
      <c r="F43" s="63">
        <v>0.17</v>
      </c>
      <c r="G43" s="63">
        <v>0.17</v>
      </c>
      <c r="H43" s="63">
        <v>0.17</v>
      </c>
      <c r="I43" s="63">
        <v>0.17</v>
      </c>
      <c r="J43" s="63">
        <v>0.17</v>
      </c>
      <c r="K43" s="63">
        <v>0.17</v>
      </c>
      <c r="L43" s="63">
        <v>0.17</v>
      </c>
      <c r="M43" s="63">
        <v>0.17</v>
      </c>
      <c r="N43" s="63">
        <v>0.17</v>
      </c>
      <c r="O43" s="63">
        <v>0.17</v>
      </c>
      <c r="P43" s="63">
        <v>0.17</v>
      </c>
      <c r="Q43" s="63">
        <v>0.17</v>
      </c>
      <c r="R43" s="63">
        <v>0.17</v>
      </c>
      <c r="S43" s="63">
        <v>0.17</v>
      </c>
      <c r="T43" s="63">
        <v>0.17</v>
      </c>
      <c r="U43" s="63">
        <v>0.17</v>
      </c>
      <c r="V43" s="63">
        <v>0.17</v>
      </c>
      <c r="W43" s="63">
        <v>0.17</v>
      </c>
      <c r="X43" s="63">
        <v>0.17</v>
      </c>
      <c r="Y43" s="63">
        <v>0.17</v>
      </c>
      <c r="Z43" s="63">
        <v>0.17</v>
      </c>
      <c r="AA43" s="63">
        <v>0.17</v>
      </c>
      <c r="AB43" s="63">
        <v>0.17</v>
      </c>
      <c r="AC43" s="63">
        <v>0.17</v>
      </c>
      <c r="AD43" s="63">
        <v>0.17</v>
      </c>
      <c r="AE43" s="63">
        <v>0.17</v>
      </c>
      <c r="AF43" s="63">
        <v>0.17</v>
      </c>
      <c r="AG43" s="64">
        <v>0.17</v>
      </c>
      <c r="AH43" s="65">
        <v>0.17</v>
      </c>
    </row>
    <row r="44" spans="1:34" ht="13" x14ac:dyDescent="0.3">
      <c r="A44" s="18"/>
      <c r="B44" s="4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32"/>
      <c r="AH44" s="38"/>
    </row>
    <row r="45" spans="1:34" ht="13" x14ac:dyDescent="0.3">
      <c r="A45" s="17" t="s">
        <v>45</v>
      </c>
      <c r="B45" s="44" t="s">
        <v>29</v>
      </c>
      <c r="C45" s="54">
        <v>0.71</v>
      </c>
      <c r="D45" s="54">
        <v>0.71</v>
      </c>
      <c r="E45" s="54">
        <v>0.71</v>
      </c>
      <c r="F45" s="54">
        <v>0.71</v>
      </c>
      <c r="G45" s="54">
        <v>0.71</v>
      </c>
      <c r="H45" s="54">
        <v>0.71</v>
      </c>
      <c r="I45" s="54">
        <v>0.71</v>
      </c>
      <c r="J45" s="54">
        <v>0.71</v>
      </c>
      <c r="K45" s="54">
        <v>0.71</v>
      </c>
      <c r="L45" s="54">
        <v>0.71</v>
      </c>
      <c r="M45" s="54">
        <v>0.71</v>
      </c>
      <c r="N45" s="54">
        <v>0.71</v>
      </c>
      <c r="O45" s="54">
        <v>0.71</v>
      </c>
      <c r="P45" s="54">
        <v>0.71</v>
      </c>
      <c r="Q45" s="54">
        <v>0.71</v>
      </c>
      <c r="R45" s="54">
        <v>0.71</v>
      </c>
      <c r="S45" s="54">
        <v>0.71</v>
      </c>
      <c r="T45" s="54">
        <v>0.71</v>
      </c>
      <c r="U45" s="54">
        <v>0.71</v>
      </c>
      <c r="V45" s="54">
        <v>0.71</v>
      </c>
      <c r="W45" s="54">
        <v>0.71</v>
      </c>
      <c r="X45" s="54">
        <v>0.71</v>
      </c>
      <c r="Y45" s="54">
        <v>0.71</v>
      </c>
      <c r="Z45" s="54">
        <v>0.71</v>
      </c>
      <c r="AA45" s="54">
        <v>0.71</v>
      </c>
      <c r="AB45" s="54">
        <v>0.71</v>
      </c>
      <c r="AC45" s="54">
        <v>0.71</v>
      </c>
      <c r="AD45" s="54">
        <v>0.71</v>
      </c>
      <c r="AE45" s="54">
        <v>0.71</v>
      </c>
      <c r="AF45" s="54">
        <v>0.71</v>
      </c>
      <c r="AG45" s="55">
        <v>0.71</v>
      </c>
      <c r="AH45" s="56">
        <v>0.71</v>
      </c>
    </row>
    <row r="46" spans="1:34" x14ac:dyDescent="0.25">
      <c r="A46" s="18"/>
      <c r="B46" s="3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32"/>
      <c r="AH46" s="38"/>
    </row>
    <row r="47" spans="1:34" ht="13.5" thickBot="1" x14ac:dyDescent="0.35">
      <c r="A47" s="17" t="s">
        <v>46</v>
      </c>
      <c r="B47" s="44" t="s">
        <v>30</v>
      </c>
      <c r="C47" s="61">
        <f t="shared" ref="C47:AH47" si="11">SQRT(C41^2*C19^2+C26^2*C43^2+C32^1*C45^2)</f>
        <v>0.91706560867555198</v>
      </c>
      <c r="D47" s="54">
        <f t="shared" si="11"/>
        <v>0.89339070661864772</v>
      </c>
      <c r="E47" s="54">
        <f t="shared" si="11"/>
        <v>0.8700027799144372</v>
      </c>
      <c r="F47" s="54">
        <f t="shared" si="11"/>
        <v>0.84692560344715806</v>
      </c>
      <c r="G47" s="54">
        <f t="shared" si="11"/>
        <v>0.82418528063719143</v>
      </c>
      <c r="H47" s="54">
        <f t="shared" si="11"/>
        <v>0.80181047273833361</v>
      </c>
      <c r="I47" s="54">
        <f t="shared" si="11"/>
        <v>0.77983264223544846</v>
      </c>
      <c r="J47" s="54">
        <f t="shared" si="11"/>
        <v>0.7582863073590016</v>
      </c>
      <c r="K47" s="54">
        <f t="shared" si="11"/>
        <v>0.73720930290493425</v>
      </c>
      <c r="L47" s="54">
        <f t="shared" si="11"/>
        <v>0.71664304013937019</v>
      </c>
      <c r="M47" s="54">
        <f t="shared" si="11"/>
        <v>0.69663275547450787</v>
      </c>
      <c r="N47" s="54">
        <f t="shared" si="11"/>
        <v>0.67722773374176048</v>
      </c>
      <c r="O47" s="54">
        <f t="shared" si="11"/>
        <v>0.65848148723193967</v>
      </c>
      <c r="P47" s="54">
        <f t="shared" si="11"/>
        <v>0.64045186629016115</v>
      </c>
      <c r="Q47" s="54">
        <f t="shared" si="11"/>
        <v>0.62320107138155245</v>
      </c>
      <c r="R47" s="54">
        <f t="shared" si="11"/>
        <v>0.60679553066652192</v>
      </c>
      <c r="S47" s="54">
        <f t="shared" si="11"/>
        <v>0.59130560206360983</v>
      </c>
      <c r="T47" s="54">
        <f t="shared" si="11"/>
        <v>0.57680505576488894</v>
      </c>
      <c r="U47" s="54">
        <f t="shared" si="11"/>
        <v>0.56337029386474513</v>
      </c>
      <c r="V47" s="54">
        <f t="shared" si="11"/>
        <v>0.55107927015244917</v>
      </c>
      <c r="W47" s="54">
        <f t="shared" si="11"/>
        <v>0.54001008722379595</v>
      </c>
      <c r="X47" s="54">
        <f t="shared" si="11"/>
        <v>0.53382072739825259</v>
      </c>
      <c r="Y47" s="54">
        <f t="shared" si="11"/>
        <v>0.52848930263535177</v>
      </c>
      <c r="Z47" s="54">
        <f t="shared" si="11"/>
        <v>0.52325577015451996</v>
      </c>
      <c r="AA47" s="54">
        <f t="shared" si="11"/>
        <v>0.51812309637768439</v>
      </c>
      <c r="AB47" s="54">
        <f t="shared" si="11"/>
        <v>0.51309430809550016</v>
      </c>
      <c r="AC47" s="54">
        <f t="shared" si="11"/>
        <v>0.50817248941673299</v>
      </c>
      <c r="AD47" s="54">
        <f t="shared" si="11"/>
        <v>0.50336077817009184</v>
      </c>
      <c r="AE47" s="54">
        <f t="shared" si="11"/>
        <v>0.49866236172384198</v>
      </c>
      <c r="AF47" s="54">
        <f t="shared" si="11"/>
        <v>0.49408047219051204</v>
      </c>
      <c r="AG47" s="55">
        <f t="shared" si="11"/>
        <v>0.48961838098666199</v>
      </c>
      <c r="AH47" s="56">
        <f t="shared" si="11"/>
        <v>0.48790981748679746</v>
      </c>
    </row>
    <row r="48" spans="1:34" ht="19.5" customHeight="1" x14ac:dyDescent="0.25">
      <c r="A48" s="21" t="s">
        <v>35</v>
      </c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7"/>
      <c r="AH48" s="35"/>
    </row>
    <row r="49" spans="1:34" ht="13" x14ac:dyDescent="0.3">
      <c r="A49" s="66" t="s">
        <v>4</v>
      </c>
      <c r="B49" s="4" t="s">
        <v>34</v>
      </c>
      <c r="C49" s="61">
        <f>SQRT(C17^2+C47^2)</f>
        <v>0.94393290578062838</v>
      </c>
      <c r="D49" s="54">
        <f t="shared" ref="D49:AH49" si="12">SQRT(D17^2+D47^2)</f>
        <v>0.92094894248952086</v>
      </c>
      <c r="E49" s="54">
        <f t="shared" si="12"/>
        <v>0.89827881921976138</v>
      </c>
      <c r="F49" s="54">
        <f t="shared" si="12"/>
        <v>0.87594690351318261</v>
      </c>
      <c r="G49" s="54">
        <f t="shared" si="12"/>
        <v>0.85397972857615656</v>
      </c>
      <c r="H49" s="54">
        <f t="shared" si="12"/>
        <v>0.83240617140484374</v>
      </c>
      <c r="I49" s="54">
        <f t="shared" si="12"/>
        <v>0.8112576347227316</v>
      </c>
      <c r="J49" s="54">
        <f t="shared" si="12"/>
        <v>0.79056822850918451</v>
      </c>
      <c r="K49" s="54">
        <f t="shared" si="12"/>
        <v>0.77037494526339512</v>
      </c>
      <c r="L49" s="54">
        <f t="shared" si="12"/>
        <v>0.75071782114200469</v>
      </c>
      <c r="M49" s="54">
        <f t="shared" si="12"/>
        <v>0.7316400727133564</v>
      </c>
      <c r="N49" s="54">
        <f t="shared" si="12"/>
        <v>0.7131881963051554</v>
      </c>
      <c r="O49" s="54">
        <f t="shared" si="12"/>
        <v>0.69541201386457729</v>
      </c>
      <c r="P49" s="54">
        <f t="shared" si="12"/>
        <v>0.67836464606769598</v>
      </c>
      <c r="Q49" s="54">
        <f t="shared" si="12"/>
        <v>0.66210239039827878</v>
      </c>
      <c r="R49" s="54">
        <f t="shared" si="12"/>
        <v>0.64668447950825747</v>
      </c>
      <c r="S49" s="54">
        <f t="shared" si="12"/>
        <v>0.63217269399413967</v>
      </c>
      <c r="T49" s="54">
        <f t="shared" si="12"/>
        <v>0.61863080456435127</v>
      </c>
      <c r="U49" s="54">
        <f t="shared" si="12"/>
        <v>0.60612382234098772</v>
      </c>
      <c r="V49" s="54">
        <f t="shared" si="12"/>
        <v>0.59471704363651468</v>
      </c>
      <c r="W49" s="54">
        <f t="shared" si="12"/>
        <v>0.5844748876585304</v>
      </c>
      <c r="X49" s="54">
        <f t="shared" si="12"/>
        <v>0.57876123660798107</v>
      </c>
      <c r="Y49" s="54">
        <f t="shared" si="12"/>
        <v>0.57384749106361044</v>
      </c>
      <c r="Z49" s="54">
        <f t="shared" si="12"/>
        <v>0.56903128297133176</v>
      </c>
      <c r="AA49" s="54">
        <f t="shared" si="12"/>
        <v>0.56431510966834764</v>
      </c>
      <c r="AB49" s="54">
        <f t="shared" si="12"/>
        <v>0.5597014999086567</v>
      </c>
      <c r="AC49" s="54">
        <f t="shared" si="12"/>
        <v>0.5551930105828059</v>
      </c>
      <c r="AD49" s="54">
        <f t="shared" si="12"/>
        <v>0.55079222307509068</v>
      </c>
      <c r="AE49" s="54">
        <f t="shared" si="12"/>
        <v>0.54650173924700352</v>
      </c>
      <c r="AF49" s="54">
        <f t="shared" si="12"/>
        <v>0.54232417703805103</v>
      </c>
      <c r="AG49" s="55">
        <f t="shared" si="12"/>
        <v>0.53826216567765572</v>
      </c>
      <c r="AH49" s="56">
        <f t="shared" si="12"/>
        <v>0.53670847766734597</v>
      </c>
    </row>
    <row r="50" spans="1:34" ht="13.5" thickBot="1" x14ac:dyDescent="0.35">
      <c r="A50" s="66"/>
      <c r="B50" s="4"/>
      <c r="C50" s="61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4"/>
      <c r="AC50" s="54"/>
      <c r="AD50" s="54"/>
      <c r="AE50" s="54"/>
      <c r="AF50" s="54"/>
      <c r="AG50" s="55"/>
      <c r="AH50" s="56"/>
    </row>
    <row r="51" spans="1:34" ht="19.5" customHeight="1" x14ac:dyDescent="0.25">
      <c r="A51" s="21" t="s">
        <v>11</v>
      </c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7"/>
      <c r="AH51" s="35"/>
    </row>
    <row r="52" spans="1:34" ht="13" x14ac:dyDescent="0.3">
      <c r="A52" s="17" t="s">
        <v>8</v>
      </c>
      <c r="B52" s="25" t="s">
        <v>56</v>
      </c>
      <c r="C52" s="8"/>
      <c r="D52" s="7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7"/>
      <c r="Y52" s="7"/>
      <c r="Z52" s="7"/>
      <c r="AA52" s="7"/>
      <c r="AB52" s="7"/>
      <c r="AC52" s="7"/>
      <c r="AD52" s="7"/>
      <c r="AE52" s="7"/>
      <c r="AF52" s="7"/>
      <c r="AG52" s="31"/>
      <c r="AH52" s="37"/>
    </row>
    <row r="53" spans="1:34" x14ac:dyDescent="0.25">
      <c r="A53" s="18"/>
      <c r="B53" s="23" t="s">
        <v>5</v>
      </c>
      <c r="C53" s="87">
        <v>2.5999999999999999E-3</v>
      </c>
      <c r="D53" s="88">
        <v>2.5999999999999999E-3</v>
      </c>
      <c r="E53" s="88">
        <v>2.5999999999999999E-3</v>
      </c>
      <c r="F53" s="88">
        <v>2.5999999999999999E-3</v>
      </c>
      <c r="G53" s="88">
        <v>2.5999999999999999E-3</v>
      </c>
      <c r="H53" s="88">
        <v>2.5999999999999999E-3</v>
      </c>
      <c r="I53" s="88">
        <v>2.5999999999999999E-3</v>
      </c>
      <c r="J53" s="88">
        <v>2.5999999999999999E-3</v>
      </c>
      <c r="K53" s="88">
        <v>2.5999999999999999E-3</v>
      </c>
      <c r="L53" s="88">
        <v>2.5999999999999999E-3</v>
      </c>
      <c r="M53" s="88">
        <v>2.5999999999999999E-3</v>
      </c>
      <c r="N53" s="88">
        <v>2.5999999999999999E-3</v>
      </c>
      <c r="O53" s="88">
        <v>2.5999999999999999E-3</v>
      </c>
      <c r="P53" s="88">
        <v>2.5999999999999999E-3</v>
      </c>
      <c r="Q53" s="88">
        <v>2.5999999999999999E-3</v>
      </c>
      <c r="R53" s="88">
        <v>2.5999999999999999E-3</v>
      </c>
      <c r="S53" s="88">
        <v>2.5999999999999999E-3</v>
      </c>
      <c r="T53" s="88">
        <v>2.5999999999999999E-3</v>
      </c>
      <c r="U53" s="88">
        <v>2.5999999999999999E-3</v>
      </c>
      <c r="V53" s="88">
        <v>2.5999999999999999E-3</v>
      </c>
      <c r="W53" s="88">
        <v>2.5999999999999999E-3</v>
      </c>
      <c r="X53" s="88">
        <v>2.5999999999999999E-3</v>
      </c>
      <c r="Y53" s="88">
        <v>2.5999999999999999E-3</v>
      </c>
      <c r="Z53" s="88">
        <v>2.5999999999999999E-3</v>
      </c>
      <c r="AA53" s="88">
        <v>2.5999999999999999E-3</v>
      </c>
      <c r="AB53" s="88">
        <v>2.5999999999999999E-3</v>
      </c>
      <c r="AC53" s="88">
        <v>2.5999999999999999E-3</v>
      </c>
      <c r="AD53" s="88">
        <v>2.5999999999999999E-3</v>
      </c>
      <c r="AE53" s="88">
        <v>2.5999999999999999E-3</v>
      </c>
      <c r="AF53" s="88">
        <v>2.5999999999999999E-3</v>
      </c>
      <c r="AG53" s="89">
        <v>2.5999999999999999E-3</v>
      </c>
      <c r="AH53" s="90">
        <v>2.5999999999999999E-3</v>
      </c>
    </row>
    <row r="54" spans="1:34" ht="13" x14ac:dyDescent="0.3">
      <c r="A54" s="18"/>
      <c r="B54" s="26" t="s">
        <v>12</v>
      </c>
      <c r="C54" s="15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33"/>
      <c r="AH54" s="39"/>
    </row>
    <row r="55" spans="1:34" x14ac:dyDescent="0.25">
      <c r="A55" s="18"/>
      <c r="B55" s="3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28"/>
      <c r="AH55" s="40"/>
    </row>
    <row r="56" spans="1:34" ht="13.5" thickBot="1" x14ac:dyDescent="0.35">
      <c r="A56" s="68" t="s">
        <v>16</v>
      </c>
      <c r="B56" s="69" t="s">
        <v>38</v>
      </c>
      <c r="C56" s="70">
        <v>1</v>
      </c>
      <c r="D56" s="70">
        <v>1</v>
      </c>
      <c r="E56" s="70">
        <v>1</v>
      </c>
      <c r="F56" s="70">
        <v>1</v>
      </c>
      <c r="G56" s="70">
        <v>1</v>
      </c>
      <c r="H56" s="70">
        <v>1</v>
      </c>
      <c r="I56" s="70">
        <v>1</v>
      </c>
      <c r="J56" s="70">
        <v>1</v>
      </c>
      <c r="K56" s="70">
        <v>1</v>
      </c>
      <c r="L56" s="70">
        <v>1</v>
      </c>
      <c r="M56" s="70">
        <v>1</v>
      </c>
      <c r="N56" s="70">
        <v>1</v>
      </c>
      <c r="O56" s="70">
        <v>1</v>
      </c>
      <c r="P56" s="70">
        <v>1</v>
      </c>
      <c r="Q56" s="70">
        <v>1</v>
      </c>
      <c r="R56" s="70">
        <v>1</v>
      </c>
      <c r="S56" s="70">
        <v>1</v>
      </c>
      <c r="T56" s="70">
        <v>1</v>
      </c>
      <c r="U56" s="70">
        <v>1</v>
      </c>
      <c r="V56" s="70">
        <v>1</v>
      </c>
      <c r="W56" s="70">
        <v>1</v>
      </c>
      <c r="X56" s="70">
        <v>1</v>
      </c>
      <c r="Y56" s="70">
        <v>1</v>
      </c>
      <c r="Z56" s="70">
        <v>1</v>
      </c>
      <c r="AA56" s="70">
        <v>1</v>
      </c>
      <c r="AB56" s="70">
        <v>1</v>
      </c>
      <c r="AC56" s="70">
        <v>1</v>
      </c>
      <c r="AD56" s="70">
        <v>1</v>
      </c>
      <c r="AE56" s="70">
        <v>1</v>
      </c>
      <c r="AF56" s="70">
        <v>1</v>
      </c>
      <c r="AG56" s="71">
        <v>1</v>
      </c>
      <c r="AH56" s="72">
        <v>1</v>
      </c>
    </row>
    <row r="57" spans="1:34" ht="19.5" customHeight="1" x14ac:dyDescent="0.25">
      <c r="A57" s="21" t="s">
        <v>36</v>
      </c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7"/>
      <c r="AH57" s="35"/>
    </row>
    <row r="58" spans="1:34" ht="13" x14ac:dyDescent="0.3">
      <c r="A58" s="17" t="s">
        <v>47</v>
      </c>
      <c r="B58" s="25" t="s">
        <v>37</v>
      </c>
      <c r="C58" s="8"/>
      <c r="D58" s="7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7"/>
      <c r="Y58" s="7"/>
      <c r="Z58" s="7"/>
      <c r="AA58" s="7"/>
      <c r="AB58" s="7"/>
      <c r="AC58" s="7"/>
      <c r="AD58" s="7"/>
      <c r="AE58" s="7"/>
      <c r="AF58" s="7"/>
      <c r="AG58" s="31"/>
      <c r="AH58" s="37"/>
    </row>
    <row r="59" spans="1:34" x14ac:dyDescent="0.25">
      <c r="A59" s="18"/>
      <c r="B59" s="23" t="s">
        <v>51</v>
      </c>
      <c r="C59" s="87">
        <v>9.4000000000000004E-3</v>
      </c>
      <c r="D59" s="88">
        <v>9.4000000000000004E-3</v>
      </c>
      <c r="E59" s="88">
        <v>9.4000000000000004E-3</v>
      </c>
      <c r="F59" s="88">
        <v>9.4000000000000004E-3</v>
      </c>
      <c r="G59" s="88">
        <v>9.4000000000000004E-3</v>
      </c>
      <c r="H59" s="88">
        <v>9.4000000000000004E-3</v>
      </c>
      <c r="I59" s="88">
        <v>9.4000000000000004E-3</v>
      </c>
      <c r="J59" s="88">
        <v>9.4000000000000004E-3</v>
      </c>
      <c r="K59" s="88">
        <v>9.4000000000000004E-3</v>
      </c>
      <c r="L59" s="88">
        <v>9.4000000000000004E-3</v>
      </c>
      <c r="M59" s="88">
        <v>9.4000000000000004E-3</v>
      </c>
      <c r="N59" s="88">
        <v>9.4000000000000004E-3</v>
      </c>
      <c r="O59" s="88">
        <v>9.4000000000000004E-3</v>
      </c>
      <c r="P59" s="88">
        <v>9.4000000000000004E-3</v>
      </c>
      <c r="Q59" s="88">
        <v>9.4000000000000004E-3</v>
      </c>
      <c r="R59" s="88">
        <v>9.4000000000000004E-3</v>
      </c>
      <c r="S59" s="88">
        <v>9.4000000000000004E-3</v>
      </c>
      <c r="T59" s="88">
        <v>9.4000000000000004E-3</v>
      </c>
      <c r="U59" s="88">
        <v>9.4000000000000004E-3</v>
      </c>
      <c r="V59" s="88">
        <v>9.4000000000000004E-3</v>
      </c>
      <c r="W59" s="88">
        <v>9.4000000000000004E-3</v>
      </c>
      <c r="X59" s="88">
        <v>9.4000000000000004E-3</v>
      </c>
      <c r="Y59" s="88">
        <v>9.4000000000000004E-3</v>
      </c>
      <c r="Z59" s="88">
        <v>9.4000000000000004E-3</v>
      </c>
      <c r="AA59" s="88">
        <v>9.4000000000000004E-3</v>
      </c>
      <c r="AB59" s="88">
        <v>9.4000000000000004E-3</v>
      </c>
      <c r="AC59" s="88">
        <v>9.4000000000000004E-3</v>
      </c>
      <c r="AD59" s="88">
        <v>9.4000000000000004E-3</v>
      </c>
      <c r="AE59" s="88">
        <v>9.4000000000000004E-3</v>
      </c>
      <c r="AF59" s="88">
        <v>9.4000000000000004E-3</v>
      </c>
      <c r="AG59" s="89">
        <v>9.4000000000000004E-3</v>
      </c>
      <c r="AH59" s="90">
        <v>9.4000000000000004E-3</v>
      </c>
    </row>
    <row r="60" spans="1:34" x14ac:dyDescent="0.25">
      <c r="A60" s="18"/>
      <c r="B60" s="3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28"/>
      <c r="AH60" s="40"/>
    </row>
    <row r="61" spans="1:34" ht="13.5" thickBot="1" x14ac:dyDescent="0.35">
      <c r="A61" s="68" t="s">
        <v>48</v>
      </c>
      <c r="B61" s="69" t="s">
        <v>49</v>
      </c>
      <c r="C61" s="70">
        <v>0.36</v>
      </c>
      <c r="D61" s="70">
        <v>0.36</v>
      </c>
      <c r="E61" s="70">
        <v>0.36</v>
      </c>
      <c r="F61" s="70">
        <v>0.36</v>
      </c>
      <c r="G61" s="70">
        <v>0.36</v>
      </c>
      <c r="H61" s="70">
        <v>0.36</v>
      </c>
      <c r="I61" s="70">
        <v>0.36</v>
      </c>
      <c r="J61" s="70">
        <v>0.36</v>
      </c>
      <c r="K61" s="70">
        <v>0.36</v>
      </c>
      <c r="L61" s="70">
        <v>0.36</v>
      </c>
      <c r="M61" s="70">
        <v>0.36</v>
      </c>
      <c r="N61" s="70">
        <v>0.36</v>
      </c>
      <c r="O61" s="70">
        <v>0.36</v>
      </c>
      <c r="P61" s="70">
        <v>0.36</v>
      </c>
      <c r="Q61" s="70">
        <v>0.36</v>
      </c>
      <c r="R61" s="70">
        <v>0.36</v>
      </c>
      <c r="S61" s="70">
        <v>0.36</v>
      </c>
      <c r="T61" s="70">
        <v>0.36</v>
      </c>
      <c r="U61" s="70">
        <v>0.36</v>
      </c>
      <c r="V61" s="70">
        <v>0.36</v>
      </c>
      <c r="W61" s="70">
        <v>0.36</v>
      </c>
      <c r="X61" s="70">
        <v>0.36</v>
      </c>
      <c r="Y61" s="70">
        <v>0.36</v>
      </c>
      <c r="Z61" s="70">
        <v>0.36</v>
      </c>
      <c r="AA61" s="70">
        <v>0.36</v>
      </c>
      <c r="AB61" s="70">
        <v>0.36</v>
      </c>
      <c r="AC61" s="70">
        <v>0.36</v>
      </c>
      <c r="AD61" s="70">
        <v>0.36</v>
      </c>
      <c r="AE61" s="70">
        <v>0.36</v>
      </c>
      <c r="AF61" s="70">
        <v>0.36</v>
      </c>
      <c r="AG61" s="71">
        <v>0.36</v>
      </c>
      <c r="AH61" s="72">
        <v>0.36</v>
      </c>
    </row>
    <row r="62" spans="1:34" ht="19.5" customHeight="1" x14ac:dyDescent="0.25">
      <c r="A62" s="21" t="s">
        <v>55</v>
      </c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7"/>
      <c r="AH62" s="35"/>
    </row>
    <row r="63" spans="1:34" ht="13" x14ac:dyDescent="0.3">
      <c r="A63" s="66" t="s">
        <v>50</v>
      </c>
      <c r="B63" s="4" t="s">
        <v>34</v>
      </c>
      <c r="C63" s="61">
        <f>SQRT(C56^2+C61^2)</f>
        <v>1.0628264204469138</v>
      </c>
      <c r="D63" s="54">
        <f t="shared" ref="D63:AH63" si="13">SQRT(D56^2+D61^2)</f>
        <v>1.0628264204469138</v>
      </c>
      <c r="E63" s="54">
        <f t="shared" si="13"/>
        <v>1.0628264204469138</v>
      </c>
      <c r="F63" s="54">
        <f t="shared" si="13"/>
        <v>1.0628264204469138</v>
      </c>
      <c r="G63" s="54">
        <f t="shared" si="13"/>
        <v>1.0628264204469138</v>
      </c>
      <c r="H63" s="54">
        <f t="shared" si="13"/>
        <v>1.0628264204469138</v>
      </c>
      <c r="I63" s="54">
        <f t="shared" si="13"/>
        <v>1.0628264204469138</v>
      </c>
      <c r="J63" s="54">
        <f t="shared" si="13"/>
        <v>1.0628264204469138</v>
      </c>
      <c r="K63" s="54">
        <f t="shared" si="13"/>
        <v>1.0628264204469138</v>
      </c>
      <c r="L63" s="54">
        <f t="shared" si="13"/>
        <v>1.0628264204469138</v>
      </c>
      <c r="M63" s="54">
        <f t="shared" si="13"/>
        <v>1.0628264204469138</v>
      </c>
      <c r="N63" s="54">
        <f t="shared" si="13"/>
        <v>1.0628264204469138</v>
      </c>
      <c r="O63" s="54">
        <f t="shared" si="13"/>
        <v>1.0628264204469138</v>
      </c>
      <c r="P63" s="54">
        <f t="shared" si="13"/>
        <v>1.0628264204469138</v>
      </c>
      <c r="Q63" s="54">
        <f t="shared" si="13"/>
        <v>1.0628264204469138</v>
      </c>
      <c r="R63" s="54">
        <f t="shared" si="13"/>
        <v>1.0628264204469138</v>
      </c>
      <c r="S63" s="54">
        <f t="shared" si="13"/>
        <v>1.0628264204469138</v>
      </c>
      <c r="T63" s="54">
        <f t="shared" si="13"/>
        <v>1.0628264204469138</v>
      </c>
      <c r="U63" s="54">
        <f t="shared" si="13"/>
        <v>1.0628264204469138</v>
      </c>
      <c r="V63" s="54">
        <f t="shared" si="13"/>
        <v>1.0628264204469138</v>
      </c>
      <c r="W63" s="54">
        <f t="shared" si="13"/>
        <v>1.0628264204469138</v>
      </c>
      <c r="X63" s="54">
        <f t="shared" si="13"/>
        <v>1.0628264204469138</v>
      </c>
      <c r="Y63" s="54">
        <f t="shared" si="13"/>
        <v>1.0628264204469138</v>
      </c>
      <c r="Z63" s="54">
        <f t="shared" si="13"/>
        <v>1.0628264204469138</v>
      </c>
      <c r="AA63" s="54">
        <f t="shared" si="13"/>
        <v>1.0628264204469138</v>
      </c>
      <c r="AB63" s="54">
        <f t="shared" si="13"/>
        <v>1.0628264204469138</v>
      </c>
      <c r="AC63" s="54">
        <f t="shared" si="13"/>
        <v>1.0628264204469138</v>
      </c>
      <c r="AD63" s="54">
        <f t="shared" si="13"/>
        <v>1.0628264204469138</v>
      </c>
      <c r="AE63" s="54">
        <f t="shared" si="13"/>
        <v>1.0628264204469138</v>
      </c>
      <c r="AF63" s="54">
        <f t="shared" si="13"/>
        <v>1.0628264204469138</v>
      </c>
      <c r="AG63" s="55">
        <f t="shared" si="13"/>
        <v>1.0628264204469138</v>
      </c>
      <c r="AH63" s="56">
        <f t="shared" si="13"/>
        <v>1.0628264204469138</v>
      </c>
    </row>
    <row r="64" spans="1:34" ht="13" x14ac:dyDescent="0.3">
      <c r="A64" s="75"/>
      <c r="B64" s="76"/>
      <c r="C64" s="77"/>
      <c r="D64" s="78"/>
      <c r="E64" s="78"/>
      <c r="F64" s="78"/>
      <c r="G64" s="78"/>
      <c r="H64" s="78"/>
      <c r="I64" s="78"/>
      <c r="J64" s="78"/>
      <c r="K64" s="78"/>
      <c r="L64" s="78"/>
      <c r="M64" s="78"/>
      <c r="N64" s="78"/>
      <c r="O64" s="78"/>
      <c r="P64" s="78"/>
      <c r="Q64" s="78"/>
      <c r="R64" s="78"/>
      <c r="S64" s="78"/>
      <c r="T64" s="78"/>
      <c r="U64" s="78"/>
      <c r="V64" s="78"/>
      <c r="W64" s="78"/>
      <c r="X64" s="78"/>
      <c r="Y64" s="78"/>
      <c r="Z64" s="78"/>
      <c r="AA64" s="78"/>
      <c r="AB64" s="78"/>
      <c r="AC64" s="78"/>
      <c r="AD64" s="78"/>
      <c r="AE64" s="78"/>
      <c r="AF64" s="78"/>
      <c r="AG64" s="79"/>
      <c r="AH64" s="80"/>
    </row>
    <row r="65" spans="1:34" ht="13" x14ac:dyDescent="0.3">
      <c r="A65" s="73"/>
      <c r="B65" s="74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  <c r="W65" s="54"/>
      <c r="X65" s="54"/>
      <c r="Y65" s="54"/>
      <c r="Z65" s="54"/>
      <c r="AA65" s="54"/>
      <c r="AB65" s="54"/>
      <c r="AC65" s="54"/>
      <c r="AD65" s="54"/>
      <c r="AE65" s="54"/>
      <c r="AF65" s="54"/>
      <c r="AG65" s="54"/>
      <c r="AH65" s="54"/>
    </row>
    <row r="66" spans="1:34" ht="13" x14ac:dyDescent="0.3">
      <c r="A66" s="73"/>
      <c r="B66" s="74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4"/>
      <c r="AH66" s="54"/>
    </row>
    <row r="67" spans="1:34" ht="19.5" customHeight="1" x14ac:dyDescent="0.25"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</row>
    <row r="68" spans="1:34" x14ac:dyDescent="0.25">
      <c r="B68" s="6"/>
    </row>
    <row r="71" spans="1:34" ht="34.5" customHeight="1" x14ac:dyDescent="0.25"/>
    <row r="72" spans="1:34" ht="25.5" customHeight="1" x14ac:dyDescent="0.25"/>
    <row r="74" spans="1:34" ht="29.25" customHeight="1" x14ac:dyDescent="0.25"/>
    <row r="75" spans="1:34" ht="12.75" customHeight="1" x14ac:dyDescent="0.25"/>
    <row r="78" spans="1:34" ht="12.75" customHeight="1" x14ac:dyDescent="0.25">
      <c r="A78" s="6"/>
    </row>
    <row r="79" spans="1:34" x14ac:dyDescent="0.25">
      <c r="A79" s="6"/>
    </row>
    <row r="80" spans="1:34" ht="13" x14ac:dyDescent="0.25">
      <c r="A80" s="82"/>
      <c r="B80" s="93"/>
      <c r="C80" s="93"/>
      <c r="D80" s="93"/>
      <c r="E80" s="93"/>
      <c r="F80" s="93"/>
      <c r="G80" s="93"/>
      <c r="H80" s="93"/>
      <c r="I80" s="93"/>
      <c r="J80" s="93"/>
      <c r="K80" s="6"/>
    </row>
    <row r="81" spans="1:11" x14ac:dyDescent="0.25">
      <c r="A81" s="83"/>
      <c r="B81" s="93"/>
      <c r="C81" s="93"/>
      <c r="D81" s="93"/>
      <c r="E81" s="93"/>
      <c r="F81" s="93"/>
      <c r="G81" s="93"/>
      <c r="H81" s="93"/>
      <c r="I81" s="93"/>
      <c r="J81" s="93"/>
      <c r="K81" s="6"/>
    </row>
    <row r="82" spans="1:11" ht="13" x14ac:dyDescent="0.3">
      <c r="A82" s="82"/>
      <c r="B82" s="41"/>
      <c r="C82" s="41"/>
      <c r="D82" s="41"/>
      <c r="E82" s="41"/>
      <c r="F82" s="41"/>
      <c r="G82" s="41"/>
      <c r="H82" s="41"/>
      <c r="I82" s="41"/>
      <c r="J82" s="41"/>
      <c r="K82" s="6"/>
    </row>
    <row r="83" spans="1:11" x14ac:dyDescent="0.25">
      <c r="A83" s="83"/>
      <c r="B83" s="6"/>
      <c r="C83" s="6"/>
      <c r="D83" s="6"/>
      <c r="E83" s="6"/>
      <c r="F83" s="6"/>
      <c r="G83" s="6"/>
      <c r="H83" s="6"/>
      <c r="I83" s="6"/>
      <c r="J83" s="6"/>
      <c r="K83" s="6"/>
    </row>
    <row r="84" spans="1:11" x14ac:dyDescent="0.25">
      <c r="A84" s="83"/>
      <c r="B84" s="6"/>
      <c r="C84" s="6"/>
      <c r="D84" s="6"/>
      <c r="E84" s="6"/>
      <c r="F84" s="6"/>
      <c r="G84" s="6"/>
      <c r="H84" s="6"/>
      <c r="I84" s="6"/>
      <c r="J84" s="6"/>
      <c r="K84" s="6"/>
    </row>
    <row r="85" spans="1:11" ht="12.75" customHeight="1" x14ac:dyDescent="0.25">
      <c r="A85" s="84"/>
      <c r="B85" s="92"/>
      <c r="C85" s="92"/>
      <c r="D85" s="92"/>
      <c r="E85" s="92"/>
      <c r="F85" s="92"/>
      <c r="G85" s="92"/>
      <c r="H85" s="92"/>
      <c r="I85" s="92"/>
      <c r="J85" s="92"/>
      <c r="K85" s="6"/>
    </row>
    <row r="86" spans="1:11" ht="13" x14ac:dyDescent="0.25">
      <c r="A86" s="84"/>
      <c r="B86" s="92"/>
      <c r="C86" s="92"/>
      <c r="D86" s="92"/>
      <c r="E86" s="92"/>
      <c r="F86" s="92"/>
      <c r="G86" s="92"/>
      <c r="H86" s="92"/>
      <c r="I86" s="92"/>
      <c r="J86" s="92"/>
      <c r="K86" s="6"/>
    </row>
    <row r="87" spans="1:11" ht="12.75" customHeight="1" x14ac:dyDescent="0.25">
      <c r="A87" s="84"/>
      <c r="B87" s="92"/>
      <c r="C87" s="92"/>
      <c r="D87" s="92"/>
      <c r="E87" s="92"/>
      <c r="F87" s="92"/>
      <c r="G87" s="92"/>
      <c r="H87" s="92"/>
      <c r="I87" s="92"/>
      <c r="J87" s="92"/>
      <c r="K87" s="6"/>
    </row>
    <row r="88" spans="1:11" ht="13" x14ac:dyDescent="0.25">
      <c r="A88" s="84"/>
      <c r="B88" s="92"/>
      <c r="C88" s="92"/>
      <c r="D88" s="92"/>
      <c r="E88" s="92"/>
      <c r="F88" s="92"/>
      <c r="G88" s="92"/>
      <c r="H88" s="92"/>
      <c r="I88" s="92"/>
      <c r="J88" s="92"/>
      <c r="K88" s="6"/>
    </row>
    <row r="89" spans="1:11" ht="12.75" customHeight="1" x14ac:dyDescent="0.25">
      <c r="A89" s="84"/>
      <c r="B89" s="92"/>
      <c r="C89" s="92"/>
      <c r="D89" s="92"/>
      <c r="E89" s="92"/>
      <c r="F89" s="92"/>
      <c r="G89" s="92"/>
      <c r="H89" s="92"/>
      <c r="I89" s="92"/>
      <c r="J89" s="92"/>
      <c r="K89" s="6"/>
    </row>
    <row r="90" spans="1:11" ht="13" x14ac:dyDescent="0.25">
      <c r="A90" s="84"/>
      <c r="B90" s="92"/>
      <c r="C90" s="92"/>
      <c r="D90" s="92"/>
      <c r="E90" s="92"/>
      <c r="F90" s="92"/>
      <c r="G90" s="92"/>
      <c r="H90" s="92"/>
      <c r="I90" s="92"/>
      <c r="J90" s="92"/>
      <c r="K90" s="6"/>
    </row>
    <row r="91" spans="1:11" ht="13" x14ac:dyDescent="0.25">
      <c r="A91" s="84"/>
      <c r="B91" s="92"/>
      <c r="C91" s="92"/>
      <c r="D91" s="92"/>
      <c r="E91" s="92"/>
      <c r="F91" s="92"/>
      <c r="G91" s="92"/>
      <c r="H91" s="92"/>
      <c r="I91" s="92"/>
      <c r="J91" s="92"/>
      <c r="K91" s="6"/>
    </row>
    <row r="92" spans="1:11" ht="13" x14ac:dyDescent="0.3">
      <c r="A92" s="82"/>
      <c r="B92" s="41"/>
      <c r="C92" s="42"/>
      <c r="D92" s="42"/>
      <c r="E92" s="42"/>
      <c r="F92" s="42"/>
      <c r="G92" s="42"/>
      <c r="H92" s="42"/>
      <c r="I92" s="42"/>
      <c r="J92" s="42"/>
      <c r="K92" s="6"/>
    </row>
    <row r="93" spans="1:11" ht="13" x14ac:dyDescent="0.25">
      <c r="A93" s="82"/>
      <c r="B93" s="93"/>
      <c r="C93" s="93"/>
      <c r="D93" s="93"/>
      <c r="E93" s="93"/>
      <c r="F93" s="93"/>
      <c r="G93" s="93"/>
      <c r="H93" s="57"/>
      <c r="I93" s="57"/>
      <c r="J93" s="57"/>
      <c r="K93" s="6"/>
    </row>
    <row r="94" spans="1:11" ht="13" x14ac:dyDescent="0.3">
      <c r="A94" s="82"/>
      <c r="B94" s="41"/>
      <c r="C94" s="42"/>
      <c r="D94" s="42"/>
      <c r="E94" s="42"/>
      <c r="F94" s="42"/>
      <c r="G94" s="42"/>
      <c r="H94" s="42"/>
      <c r="I94" s="42"/>
      <c r="J94" s="42"/>
      <c r="K94" s="6"/>
    </row>
    <row r="95" spans="1:11" x14ac:dyDescent="0.25">
      <c r="A95" s="83"/>
      <c r="B95" s="42"/>
      <c r="C95" s="42"/>
      <c r="D95" s="42"/>
      <c r="E95" s="42"/>
      <c r="F95" s="42"/>
      <c r="G95" s="42"/>
      <c r="H95" s="42"/>
      <c r="I95" s="42"/>
      <c r="J95" s="42"/>
      <c r="K95" s="6"/>
    </row>
    <row r="96" spans="1:11" ht="12.75" customHeight="1" x14ac:dyDescent="0.25">
      <c r="A96" s="83"/>
      <c r="B96" s="42"/>
      <c r="C96" s="42"/>
      <c r="D96" s="42"/>
      <c r="E96" s="42"/>
      <c r="F96" s="42"/>
      <c r="G96" s="42"/>
      <c r="H96" s="42"/>
      <c r="I96" s="42"/>
      <c r="J96" s="42"/>
      <c r="K96" s="6"/>
    </row>
    <row r="97" spans="1:11" ht="12.75" customHeight="1" x14ac:dyDescent="0.25">
      <c r="A97" s="84"/>
      <c r="B97" s="94"/>
      <c r="C97" s="94"/>
      <c r="D97" s="94"/>
      <c r="E97" s="94"/>
      <c r="F97" s="94"/>
      <c r="G97" s="94"/>
      <c r="H97" s="94"/>
      <c r="I97" s="94"/>
      <c r="J97" s="94"/>
      <c r="K97" s="6"/>
    </row>
    <row r="98" spans="1:11" ht="12.75" customHeight="1" x14ac:dyDescent="0.25">
      <c r="A98" s="84"/>
      <c r="B98" s="94"/>
      <c r="C98" s="94"/>
      <c r="D98" s="94"/>
      <c r="E98" s="94"/>
      <c r="F98" s="94"/>
      <c r="G98" s="94"/>
      <c r="H98" s="94"/>
      <c r="I98" s="94"/>
      <c r="J98" s="94"/>
      <c r="K98" s="6"/>
    </row>
    <row r="99" spans="1:11" ht="13" x14ac:dyDescent="0.25">
      <c r="A99" s="84"/>
      <c r="B99" s="94"/>
      <c r="C99" s="94"/>
      <c r="D99" s="94"/>
      <c r="E99" s="94"/>
      <c r="F99" s="94"/>
      <c r="G99" s="94"/>
      <c r="H99" s="94"/>
      <c r="I99" s="94"/>
      <c r="J99" s="94"/>
      <c r="K99" s="6"/>
    </row>
    <row r="100" spans="1:11" ht="14.25" customHeight="1" x14ac:dyDescent="0.25">
      <c r="A100" s="84"/>
      <c r="B100" s="94"/>
      <c r="C100" s="94"/>
      <c r="D100" s="94"/>
      <c r="E100" s="94"/>
      <c r="F100" s="94"/>
      <c r="G100" s="94"/>
      <c r="H100" s="94"/>
      <c r="I100" s="94"/>
      <c r="J100" s="94"/>
      <c r="K100" s="6"/>
    </row>
    <row r="101" spans="1:11" x14ac:dyDescent="0.25">
      <c r="A101" s="6"/>
      <c r="B101" s="94"/>
      <c r="C101" s="94"/>
      <c r="D101" s="94"/>
      <c r="E101" s="94"/>
      <c r="F101" s="94"/>
      <c r="G101" s="94"/>
      <c r="H101" s="94"/>
      <c r="I101" s="94"/>
      <c r="J101" s="94"/>
      <c r="K101" s="6"/>
    </row>
    <row r="102" spans="1:11" x14ac:dyDescent="0.25">
      <c r="A102" s="6"/>
      <c r="B102" s="94"/>
      <c r="C102" s="94"/>
      <c r="D102" s="94"/>
      <c r="E102" s="94"/>
      <c r="F102" s="94"/>
      <c r="G102" s="94"/>
      <c r="H102" s="94"/>
      <c r="I102" s="94"/>
      <c r="J102" s="94"/>
      <c r="K102" s="6"/>
    </row>
    <row r="103" spans="1:11" x14ac:dyDescent="0.25">
      <c r="A103" s="6"/>
      <c r="B103" s="94"/>
      <c r="C103" s="94"/>
      <c r="D103" s="94"/>
      <c r="E103" s="94"/>
      <c r="F103" s="94"/>
      <c r="G103" s="94"/>
      <c r="H103" s="94"/>
      <c r="I103" s="67"/>
      <c r="J103" s="67"/>
      <c r="K103" s="6"/>
    </row>
    <row r="104" spans="1:11" ht="12.75" customHeight="1" x14ac:dyDescent="0.3">
      <c r="A104" s="82"/>
      <c r="B104" s="41"/>
      <c r="C104" s="42"/>
      <c r="D104" s="42"/>
      <c r="E104" s="42"/>
      <c r="F104" s="42"/>
      <c r="G104" s="42"/>
      <c r="H104" s="42"/>
      <c r="I104" s="42"/>
      <c r="J104" s="42"/>
      <c r="K104" s="6"/>
    </row>
    <row r="105" spans="1:11" ht="12.75" customHeight="1" x14ac:dyDescent="0.3">
      <c r="A105" s="82"/>
      <c r="B105" s="41"/>
      <c r="C105" s="42"/>
      <c r="D105" s="42"/>
      <c r="E105" s="42"/>
      <c r="F105" s="42"/>
      <c r="G105" s="42"/>
      <c r="H105" s="42"/>
      <c r="I105" s="42"/>
      <c r="J105" s="42"/>
      <c r="K105" s="6"/>
    </row>
    <row r="106" spans="1:11" x14ac:dyDescent="0.25">
      <c r="A106" s="83"/>
      <c r="B106" s="6"/>
      <c r="C106" s="6"/>
      <c r="D106" s="6"/>
      <c r="E106" s="6"/>
      <c r="F106" s="6"/>
      <c r="G106" s="6"/>
      <c r="H106" s="6"/>
      <c r="I106" s="6"/>
      <c r="J106" s="6"/>
      <c r="K106" s="6"/>
    </row>
    <row r="107" spans="1:11" x14ac:dyDescent="0.25">
      <c r="A107" s="83"/>
      <c r="B107" s="6"/>
      <c r="C107" s="6"/>
      <c r="D107" s="6"/>
      <c r="E107" s="6"/>
      <c r="F107" s="6"/>
      <c r="G107" s="6"/>
      <c r="H107" s="6"/>
      <c r="I107" s="6"/>
      <c r="J107" s="6"/>
      <c r="K107" s="6"/>
    </row>
    <row r="108" spans="1:11" ht="12.75" customHeight="1" x14ac:dyDescent="0.25">
      <c r="A108" s="84"/>
      <c r="B108" s="92"/>
      <c r="C108" s="92"/>
      <c r="D108" s="92"/>
      <c r="E108" s="92"/>
      <c r="F108" s="92"/>
      <c r="G108" s="92"/>
      <c r="H108" s="92"/>
      <c r="I108" s="92"/>
      <c r="J108" s="92"/>
      <c r="K108" s="6"/>
    </row>
    <row r="109" spans="1:11" ht="13" x14ac:dyDescent="0.25">
      <c r="A109" s="84"/>
      <c r="B109" s="92"/>
      <c r="C109" s="92"/>
      <c r="D109" s="92"/>
      <c r="E109" s="92"/>
      <c r="F109" s="92"/>
      <c r="G109" s="92"/>
      <c r="H109" s="92"/>
      <c r="I109" s="92"/>
      <c r="J109" s="92"/>
      <c r="K109" s="6"/>
    </row>
    <row r="110" spans="1:11" ht="13" x14ac:dyDescent="0.25">
      <c r="A110" s="84"/>
      <c r="B110" s="92"/>
      <c r="C110" s="92"/>
      <c r="D110" s="92"/>
      <c r="E110" s="92"/>
      <c r="F110" s="92"/>
      <c r="G110" s="92"/>
      <c r="H110" s="92"/>
      <c r="I110" s="92"/>
      <c r="J110" s="92"/>
      <c r="K110" s="6"/>
    </row>
    <row r="111" spans="1:11" ht="13" x14ac:dyDescent="0.25">
      <c r="A111" s="84"/>
      <c r="B111" s="92"/>
      <c r="C111" s="92"/>
      <c r="D111" s="92"/>
      <c r="E111" s="92"/>
      <c r="F111" s="92"/>
      <c r="G111" s="92"/>
      <c r="H111" s="92"/>
      <c r="I111" s="92"/>
      <c r="J111" s="92"/>
      <c r="K111" s="6"/>
    </row>
    <row r="112" spans="1:11" x14ac:dyDescent="0.25">
      <c r="A112" s="83"/>
      <c r="B112" s="92"/>
      <c r="C112" s="92"/>
      <c r="D112" s="92"/>
      <c r="E112" s="92"/>
      <c r="F112" s="92"/>
      <c r="G112" s="92"/>
      <c r="H112" s="92"/>
      <c r="I112" s="92"/>
      <c r="J112" s="92"/>
      <c r="K112" s="6"/>
    </row>
    <row r="113" spans="1:11" x14ac:dyDescent="0.25">
      <c r="A113" s="6"/>
      <c r="B113" s="92"/>
      <c r="C113" s="92"/>
      <c r="D113" s="92"/>
      <c r="E113" s="92"/>
      <c r="F113" s="92"/>
      <c r="G113" s="92"/>
      <c r="H113" s="92"/>
      <c r="I113" s="92"/>
      <c r="J113" s="92"/>
      <c r="K113" s="6"/>
    </row>
    <row r="114" spans="1:11" ht="13" x14ac:dyDescent="0.25">
      <c r="A114" s="82"/>
      <c r="B114" s="93"/>
      <c r="C114" s="93"/>
      <c r="D114" s="93"/>
      <c r="E114" s="93"/>
      <c r="F114" s="93"/>
      <c r="G114" s="93"/>
      <c r="H114" s="93"/>
      <c r="I114" s="93"/>
      <c r="J114" s="93"/>
      <c r="K114" s="6"/>
    </row>
    <row r="115" spans="1:11" x14ac:dyDescent="0.25">
      <c r="A115" s="6"/>
      <c r="B115" s="93"/>
      <c r="C115" s="93"/>
      <c r="D115" s="93"/>
      <c r="E115" s="93"/>
      <c r="F115" s="93"/>
      <c r="G115" s="93"/>
      <c r="H115" s="93"/>
      <c r="I115" s="93"/>
      <c r="J115" s="93"/>
      <c r="K115" s="6"/>
    </row>
    <row r="116" spans="1:11" ht="13" x14ac:dyDescent="0.3">
      <c r="A116" s="82"/>
      <c r="B116" s="41"/>
      <c r="C116" s="42"/>
      <c r="D116" s="42"/>
      <c r="E116" s="42"/>
      <c r="F116" s="42"/>
      <c r="G116" s="42"/>
      <c r="H116" s="42"/>
      <c r="I116" s="42"/>
      <c r="J116" s="42"/>
      <c r="K116" s="6"/>
    </row>
    <row r="117" spans="1:11" x14ac:dyDescent="0.25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</row>
    <row r="118" spans="1:11" ht="30.75" customHeight="1" x14ac:dyDescent="0.25">
      <c r="A118" s="6"/>
      <c r="B118" s="96"/>
      <c r="C118" s="97"/>
      <c r="D118" s="97"/>
      <c r="E118" s="97"/>
      <c r="F118" s="97"/>
      <c r="G118" s="97"/>
      <c r="H118" s="97"/>
      <c r="I118" s="6"/>
      <c r="J118" s="6"/>
      <c r="K118" s="6"/>
    </row>
    <row r="119" spans="1:11" ht="39.75" customHeight="1" x14ac:dyDescent="0.25">
      <c r="A119" s="84"/>
      <c r="B119" s="95"/>
      <c r="C119" s="95"/>
      <c r="D119" s="95"/>
      <c r="E119" s="95"/>
      <c r="F119" s="95"/>
      <c r="G119" s="95"/>
      <c r="H119" s="95"/>
      <c r="I119" s="95"/>
      <c r="J119" s="6"/>
      <c r="K119" s="6"/>
    </row>
    <row r="120" spans="1:11" x14ac:dyDescent="0.25">
      <c r="A120" s="83"/>
      <c r="B120" s="95"/>
      <c r="C120" s="95"/>
      <c r="D120" s="95"/>
      <c r="E120" s="95"/>
      <c r="F120" s="95"/>
      <c r="G120" s="95"/>
      <c r="H120" s="95"/>
      <c r="I120" s="95"/>
      <c r="J120" s="6"/>
      <c r="K120" s="6"/>
    </row>
    <row r="121" spans="1:11" x14ac:dyDescent="0.25">
      <c r="A121" s="83"/>
      <c r="B121" s="53"/>
      <c r="C121" s="53"/>
      <c r="D121" s="53"/>
      <c r="E121" s="53"/>
      <c r="F121" s="53"/>
      <c r="G121" s="53"/>
      <c r="H121" s="53"/>
      <c r="I121" s="6"/>
      <c r="J121" s="6"/>
      <c r="K121" s="6"/>
    </row>
    <row r="122" spans="1:11" x14ac:dyDescent="0.25">
      <c r="A122" s="83"/>
      <c r="B122" s="92"/>
      <c r="C122" s="92"/>
      <c r="D122" s="92"/>
      <c r="E122" s="92"/>
      <c r="F122" s="92"/>
      <c r="G122" s="92"/>
      <c r="H122" s="92"/>
      <c r="I122" s="6"/>
      <c r="J122" s="6"/>
      <c r="K122" s="6"/>
    </row>
    <row r="123" spans="1:11" x14ac:dyDescent="0.25">
      <c r="A123" s="83"/>
      <c r="B123" s="6"/>
      <c r="C123" s="6"/>
      <c r="D123" s="6"/>
      <c r="E123" s="6"/>
      <c r="F123" s="6"/>
      <c r="G123" s="6"/>
      <c r="H123" s="6"/>
      <c r="I123" s="6"/>
      <c r="J123" s="6"/>
      <c r="K123" s="6"/>
    </row>
    <row r="124" spans="1:11" x14ac:dyDescent="0.25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</row>
    <row r="125" spans="1:11" x14ac:dyDescent="0.25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</row>
    <row r="126" spans="1:11" x14ac:dyDescent="0.25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</row>
    <row r="132" ht="29.25" customHeight="1" x14ac:dyDescent="0.25"/>
    <row r="134" ht="28.5" customHeight="1" x14ac:dyDescent="0.25"/>
  </sheetData>
  <mergeCells count="11">
    <mergeCell ref="B122:H122"/>
    <mergeCell ref="B85:J91"/>
    <mergeCell ref="B114:J115"/>
    <mergeCell ref="B80:J81"/>
    <mergeCell ref="B97:J102"/>
    <mergeCell ref="B108:J113"/>
    <mergeCell ref="B120:I120"/>
    <mergeCell ref="B93:G93"/>
    <mergeCell ref="B103:H103"/>
    <mergeCell ref="B118:H118"/>
    <mergeCell ref="B119:I119"/>
  </mergeCells>
  <pageMargins left="0.7" right="0.7" top="0.75" bottom="0.75" header="0.3" footer="0.3"/>
  <pageSetup paperSize="8" scale="50" orientation="landscape" horizontalDpi="1200" verticalDpi="1200" r:id="rId1"/>
  <headerFooter>
    <oddHeader>&amp;L&amp;"Arial,Standard"&amp;8MASTER THESIS, SPRING SEMESTER 2018&amp;R&amp;"Arial,Standard"&amp;8APPENDIX G</oddHeader>
    <oddFooter>&amp;L&amp;"Arial,Standard"&amp;8Appendix G - Expert review - additional data&amp;R&amp;"Arial,Standard"&amp;8Seite 1 / 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Additional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2021-12-06T14:02:11Z</dcterms:modified>
</cp:coreProperties>
</file>